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 yWindow="-105" windowWidth="19440" windowHeight="6375" tabRatio="839"/>
  </bookViews>
  <sheets>
    <sheet name="таб1" sheetId="1" r:id="rId1"/>
    <sheet name="таб2." sheetId="16" state="hidden" r:id="rId2"/>
    <sheet name="таб2.1" sheetId="3" state="hidden" r:id="rId3"/>
    <sheet name="раздел 2" sheetId="4" r:id="rId4"/>
    <sheet name="расчет 1" sheetId="6" r:id="rId5"/>
    <sheet name="расчет 2" sheetId="7" r:id="rId6"/>
    <sheet name="расчет3" sheetId="8" r:id="rId7"/>
    <sheet name="расчет4" sheetId="9" r:id="rId8"/>
    <sheet name="расчет5" sheetId="17" r:id="rId9"/>
    <sheet name="расчет 6" sheetId="18" r:id="rId10"/>
    <sheet name="расчет 7" sheetId="19" r:id="rId11"/>
    <sheet name="расчет8" sheetId="20" r:id="rId12"/>
    <sheet name="расчет" sheetId="21" r:id="rId13"/>
    <sheet name="расчет дохода" sheetId="22" r:id="rId14"/>
  </sheets>
  <definedNames>
    <definedName name="_xlnm._FilterDatabase" localSheetId="0" hidden="1">таб1!$A$103:$GJ$162</definedName>
    <definedName name="_xlnm.Print_Area" localSheetId="3">'раздел 2'!$A$1:$FE$59</definedName>
    <definedName name="_xlnm.Print_Area" localSheetId="12">расчет!$A$1:$E$96</definedName>
    <definedName name="_xlnm.Print_Area" localSheetId="9">'расчет 6'!$A$1:$E$33</definedName>
    <definedName name="_xlnm.Print_Area" localSheetId="10">'расчет 7'!$A$1:$D$28</definedName>
    <definedName name="_xlnm.Print_Area" localSheetId="6">расчет3!$A$1:$J$177</definedName>
    <definedName name="_xlnm.Print_Area" localSheetId="8">расчет5!$A$1:$F$94</definedName>
    <definedName name="_xlnm.Print_Area" localSheetId="11">расчет8!$A$1:$E$27</definedName>
    <definedName name="_xlnm.Print_Area" localSheetId="0">таб1!$A$1:$FE$177</definedName>
  </definedNames>
  <calcPr calcId="162913" iterate="1"/>
</workbook>
</file>

<file path=xl/calcChain.xml><?xml version="1.0" encoding="utf-8"?>
<calcChain xmlns="http://schemas.openxmlformats.org/spreadsheetml/2006/main">
  <c r="DF76" i="1" l="1"/>
  <c r="DF72" i="1"/>
  <c r="E11" i="18"/>
  <c r="F38" i="17"/>
  <c r="DF114" i="1" l="1"/>
  <c r="DF122" i="1"/>
  <c r="E22" i="21"/>
  <c r="DF138" i="1"/>
  <c r="DF34" i="1"/>
  <c r="DF126" i="1"/>
  <c r="E86" i="21"/>
  <c r="E9" i="20"/>
  <c r="DF150" i="1"/>
  <c r="DF130" i="1"/>
  <c r="DF123" i="1"/>
  <c r="DF45" i="1"/>
  <c r="EF14" i="4" l="1"/>
  <c r="DS14" i="4"/>
  <c r="DF33" i="1" l="1"/>
  <c r="E26" i="20"/>
  <c r="D26" i="20" s="1"/>
  <c r="DF131" i="1"/>
  <c r="E41" i="21"/>
  <c r="DF89" i="1"/>
  <c r="DF100" i="1"/>
  <c r="DF140" i="1"/>
  <c r="E32" i="21"/>
  <c r="DF139" i="1"/>
  <c r="J26" i="6"/>
  <c r="Q20" i="6" s="1"/>
  <c r="F66" i="17"/>
  <c r="F10" i="17"/>
  <c r="DF118" i="1"/>
  <c r="DF110" i="1"/>
  <c r="DF64" i="1"/>
  <c r="DF63" i="1"/>
  <c r="Q21" i="6" s="1"/>
  <c r="J65" i="6"/>
  <c r="J46" i="6"/>
  <c r="DF73" i="1"/>
  <c r="EF141" i="1"/>
  <c r="DS141" i="1"/>
  <c r="F37" i="17"/>
  <c r="E37" i="17" s="1"/>
  <c r="FH12" i="4"/>
  <c r="FH11" i="4"/>
  <c r="DF33" i="4" s="1"/>
  <c r="E9" i="18"/>
  <c r="EF33" i="4"/>
  <c r="EF29" i="4" s="1"/>
  <c r="DS33" i="4"/>
  <c r="DS29" i="4" s="1"/>
  <c r="EF21" i="4"/>
  <c r="DS21" i="4"/>
  <c r="K25" i="21"/>
  <c r="L25" i="21" s="1"/>
  <c r="DF71" i="1" l="1"/>
  <c r="DF75" i="1" s="1"/>
  <c r="F36" i="17"/>
  <c r="E38" i="17"/>
  <c r="DF29" i="4"/>
  <c r="E10" i="18"/>
  <c r="F68" i="17"/>
  <c r="E68" i="17" s="1"/>
  <c r="F70" i="17"/>
  <c r="E70" i="17" s="1"/>
  <c r="F65" i="17" l="1"/>
  <c r="E66" i="17"/>
  <c r="K24" i="21" l="1"/>
  <c r="L24" i="21" s="1"/>
  <c r="E10" i="17" l="1"/>
  <c r="DS138" i="1"/>
  <c r="DS18" i="4" s="1"/>
  <c r="DS16" i="4" s="1"/>
  <c r="DS72" i="1"/>
  <c r="DS61" i="1"/>
  <c r="DF134" i="1" l="1"/>
  <c r="DF146" i="1"/>
  <c r="EF138" i="1"/>
  <c r="EF18" i="4" s="1"/>
  <c r="EF16" i="4" s="1"/>
  <c r="EF72" i="1"/>
  <c r="EF61" i="1"/>
  <c r="E31" i="18"/>
  <c r="D29" i="18"/>
  <c r="E7" i="21"/>
  <c r="D32" i="21"/>
  <c r="D52" i="21"/>
  <c r="E53" i="21"/>
  <c r="F52" i="21" s="1"/>
  <c r="D20" i="18"/>
  <c r="E87" i="21"/>
  <c r="G4" i="22"/>
  <c r="E33" i="21"/>
  <c r="F32" i="21" s="1"/>
  <c r="D19" i="18"/>
  <c r="DF18" i="4" l="1"/>
  <c r="DF16" i="4" s="1"/>
  <c r="FI35" i="1"/>
  <c r="K23" i="21"/>
  <c r="F86" i="21"/>
  <c r="F87" i="21"/>
  <c r="F31" i="18"/>
  <c r="D86" i="21"/>
  <c r="D78" i="21"/>
  <c r="D70" i="21"/>
  <c r="D9" i="20"/>
  <c r="D56" i="17"/>
  <c r="F92" i="17"/>
  <c r="G91" i="17" s="1"/>
  <c r="D94" i="21"/>
  <c r="D42" i="21"/>
  <c r="D41" i="21"/>
  <c r="D61" i="21"/>
  <c r="D7" i="21"/>
  <c r="D10" i="18"/>
  <c r="D9" i="18"/>
  <c r="D82" i="17"/>
  <c r="D48" i="17"/>
  <c r="E19" i="17"/>
  <c r="F74" i="17"/>
  <c r="G73" i="17" s="1"/>
  <c r="F29" i="17"/>
  <c r="G28" i="17" s="1"/>
  <c r="F20" i="17"/>
  <c r="F11" i="17"/>
  <c r="G10" i="17" s="1"/>
  <c r="E28" i="17"/>
  <c r="D14" i="21"/>
  <c r="G19" i="17" l="1"/>
  <c r="G29" i="17"/>
  <c r="D8" i="18"/>
  <c r="E9" i="9"/>
  <c r="DS19" i="4" l="1"/>
  <c r="EF26" i="4" l="1"/>
  <c r="EF25" i="4" s="1"/>
  <c r="EF24" i="4" s="1"/>
  <c r="EF23" i="4" s="1"/>
  <c r="EF22" i="4" s="1"/>
  <c r="DS26" i="4"/>
  <c r="DS25" i="4" s="1"/>
  <c r="DS24" i="4" s="1"/>
  <c r="DS23" i="4" s="1"/>
  <c r="DS22" i="4" s="1"/>
  <c r="DS15" i="4" s="1"/>
  <c r="DF26" i="4"/>
  <c r="DF25" i="4" s="1"/>
  <c r="DF24" i="4" s="1"/>
  <c r="DF23" i="4" s="1"/>
  <c r="DF22" i="4" s="1"/>
  <c r="D16" i="20" l="1"/>
  <c r="D91" i="17"/>
  <c r="E27" i="17"/>
  <c r="E62" i="21"/>
  <c r="F61" i="21" s="1"/>
  <c r="F62" i="21" l="1"/>
  <c r="E79" i="21" l="1"/>
  <c r="E15" i="21"/>
  <c r="F79" i="21" l="1"/>
  <c r="F78" i="21"/>
  <c r="F15" i="21"/>
  <c r="F14" i="21"/>
  <c r="E22" i="9"/>
  <c r="G92" i="17" l="1"/>
  <c r="F33" i="21" l="1"/>
  <c r="F39" i="17" l="1"/>
  <c r="G39" i="17" s="1"/>
  <c r="F83" i="17"/>
  <c r="EF19" i="4"/>
  <c r="EF15" i="4" s="1"/>
  <c r="DS149" i="1"/>
  <c r="EF125" i="1"/>
  <c r="EF113" i="1"/>
  <c r="EF121" i="1"/>
  <c r="EF129" i="1"/>
  <c r="DS137" i="1"/>
  <c r="F57" i="17"/>
  <c r="G56" i="17" s="1"/>
  <c r="E95" i="21"/>
  <c r="F53" i="21"/>
  <c r="E43" i="21"/>
  <c r="F43" i="21" s="1"/>
  <c r="E27" i="20"/>
  <c r="E17" i="20"/>
  <c r="D27" i="19"/>
  <c r="E27" i="19" s="1"/>
  <c r="D18" i="19"/>
  <c r="E17" i="19" s="1"/>
  <c r="E21" i="18"/>
  <c r="E12" i="18"/>
  <c r="F12" i="18" s="1"/>
  <c r="F49" i="17"/>
  <c r="G11" i="17"/>
  <c r="DF117" i="1"/>
  <c r="DF108" i="1" s="1"/>
  <c r="EF117" i="1"/>
  <c r="EF108" i="1" s="1"/>
  <c r="DS117" i="1"/>
  <c r="DS108" i="1" s="1"/>
  <c r="DS33" i="1"/>
  <c r="E11" i="9"/>
  <c r="DF109" i="1"/>
  <c r="D100" i="8"/>
  <c r="F100" i="8" s="1"/>
  <c r="D94" i="8"/>
  <c r="F94" i="8" s="1"/>
  <c r="D90" i="8"/>
  <c r="F90" i="8" s="1"/>
  <c r="D82" i="8"/>
  <c r="F82" i="8" s="1"/>
  <c r="D65" i="8"/>
  <c r="F65" i="8" s="1"/>
  <c r="D59" i="8"/>
  <c r="F59" i="8" s="1"/>
  <c r="D55" i="8"/>
  <c r="F55" i="8" s="1"/>
  <c r="D47" i="8"/>
  <c r="D30" i="8"/>
  <c r="F30" i="8" s="1"/>
  <c r="D24" i="8"/>
  <c r="F24" i="8" s="1"/>
  <c r="D20" i="8"/>
  <c r="F20" i="8" s="1"/>
  <c r="D12" i="8"/>
  <c r="F12" i="8" s="1"/>
  <c r="C64" i="6"/>
  <c r="D63" i="6"/>
  <c r="J63" i="6" s="1"/>
  <c r="D62" i="6"/>
  <c r="J62" i="6" s="1"/>
  <c r="D61" i="6"/>
  <c r="J61" i="6" s="1"/>
  <c r="J60" i="6"/>
  <c r="D59" i="6"/>
  <c r="J59" i="6" s="1"/>
  <c r="C45" i="6"/>
  <c r="D44" i="6"/>
  <c r="J44" i="6" s="1"/>
  <c r="D43" i="6"/>
  <c r="J43" i="6" s="1"/>
  <c r="D42" i="6"/>
  <c r="J42" i="6" s="1"/>
  <c r="J41" i="6"/>
  <c r="D40" i="6"/>
  <c r="J40" i="6" s="1"/>
  <c r="C25" i="6"/>
  <c r="D24" i="6"/>
  <c r="J24" i="6" s="1"/>
  <c r="D23" i="6"/>
  <c r="J23" i="6" s="1"/>
  <c r="D22" i="6"/>
  <c r="J22" i="6" s="1"/>
  <c r="D21" i="6"/>
  <c r="J21" i="6" s="1"/>
  <c r="D20" i="6"/>
  <c r="J20" i="6" s="1"/>
  <c r="E8" i="21"/>
  <c r="F7" i="21" s="1"/>
  <c r="E71" i="21"/>
  <c r="F70" i="21" s="1"/>
  <c r="DF137" i="1"/>
  <c r="DF60" i="1"/>
  <c r="EF156" i="1"/>
  <c r="DS156" i="1"/>
  <c r="DF156" i="1"/>
  <c r="DF149" i="1"/>
  <c r="EF145" i="1"/>
  <c r="DS145" i="1"/>
  <c r="DF145" i="1"/>
  <c r="DF141" i="1"/>
  <c r="EF133" i="1"/>
  <c r="DS133" i="1"/>
  <c r="DF133" i="1"/>
  <c r="DF125" i="1"/>
  <c r="DF121" i="1"/>
  <c r="DF113" i="1"/>
  <c r="DS109" i="1"/>
  <c r="EF71" i="1"/>
  <c r="EF75" i="1" s="1"/>
  <c r="DS71" i="1"/>
  <c r="DS75" i="1" s="1"/>
  <c r="DF66" i="1"/>
  <c r="EF60" i="1"/>
  <c r="EF59" i="1" s="1"/>
  <c r="DS60" i="1"/>
  <c r="EF42" i="1"/>
  <c r="DS42" i="1"/>
  <c r="DF42" i="1"/>
  <c r="EF33" i="1"/>
  <c r="EF31" i="1"/>
  <c r="DS31" i="1"/>
  <c r="DF31" i="1"/>
  <c r="DF59" i="1" l="1"/>
  <c r="DF30" i="1"/>
  <c r="G48" i="17"/>
  <c r="FH10" i="4"/>
  <c r="DF21" i="4" s="1"/>
  <c r="G38" i="17"/>
  <c r="G83" i="17"/>
  <c r="G82" i="17"/>
  <c r="F95" i="21"/>
  <c r="F94" i="21"/>
  <c r="F17" i="20"/>
  <c r="F16" i="20"/>
  <c r="F21" i="18"/>
  <c r="F20" i="18"/>
  <c r="E26" i="19"/>
  <c r="F42" i="21"/>
  <c r="F27" i="20"/>
  <c r="F26" i="20"/>
  <c r="FI37" i="1"/>
  <c r="F13" i="18"/>
  <c r="G49" i="17"/>
  <c r="G74" i="17"/>
  <c r="DS59" i="1"/>
  <c r="DS121" i="1"/>
  <c r="E10" i="20"/>
  <c r="EF30" i="1"/>
  <c r="DS30" i="1"/>
  <c r="DF129" i="1"/>
  <c r="DF107" i="1" s="1"/>
  <c r="FI36" i="1"/>
  <c r="J45" i="6"/>
  <c r="DS113" i="1"/>
  <c r="DS125" i="1"/>
  <c r="DS129" i="1"/>
  <c r="D10" i="19"/>
  <c r="E23" i="21"/>
  <c r="EF137" i="1"/>
  <c r="J25" i="6"/>
  <c r="E18" i="19"/>
  <c r="D101" i="8"/>
  <c r="F101" i="8"/>
  <c r="M11" i="8" s="1"/>
  <c r="D66" i="8"/>
  <c r="F47" i="8"/>
  <c r="F66" i="8" s="1"/>
  <c r="D31" i="8"/>
  <c r="F31" i="8"/>
  <c r="M10" i="8" s="1"/>
  <c r="EF149" i="1"/>
  <c r="J64" i="6"/>
  <c r="E23" i="9"/>
  <c r="F17" i="7"/>
  <c r="F27" i="7"/>
  <c r="F71" i="21"/>
  <c r="DS107" i="1" l="1"/>
  <c r="DS103" i="1" s="1"/>
  <c r="DF103" i="1"/>
  <c r="DF10" i="4"/>
  <c r="DF14" i="4" s="1"/>
  <c r="E10" i="19"/>
  <c r="E9" i="19"/>
  <c r="DF19" i="4"/>
  <c r="DF15" i="4" s="1"/>
  <c r="F10" i="20"/>
  <c r="F9" i="20"/>
  <c r="L23" i="21"/>
  <c r="EF109" i="1"/>
  <c r="G20" i="17"/>
  <c r="F8" i="21"/>
  <c r="G57" i="17"/>
  <c r="J25" i="16"/>
  <c r="J19" i="16"/>
  <c r="G25" i="16"/>
  <c r="G13" i="16"/>
  <c r="G24" i="16"/>
  <c r="DF58" i="1" l="1"/>
  <c r="DF162" i="1" s="1"/>
  <c r="EF107" i="1"/>
  <c r="EF103" i="1" s="1"/>
  <c r="DF7" i="4"/>
  <c r="F23" i="21"/>
  <c r="D22" i="21"/>
  <c r="F22" i="21"/>
  <c r="DS7" i="4"/>
  <c r="DS58" i="1"/>
  <c r="DS162" i="1" s="1"/>
  <c r="J34" i="16"/>
  <c r="J30" i="16" s="1"/>
  <c r="M38" i="16"/>
  <c r="G38" i="16"/>
  <c r="J38" i="16"/>
  <c r="F29" i="7"/>
  <c r="G26" i="16"/>
  <c r="DS38" i="4" l="1"/>
  <c r="FH17" i="4"/>
  <c r="DF38" i="4"/>
  <c r="FH16" i="4"/>
  <c r="EF58" i="1"/>
  <c r="EF162" i="1" s="1"/>
  <c r="EF7" i="4"/>
  <c r="F19" i="7"/>
  <c r="F9" i="7"/>
  <c r="J36" i="16"/>
  <c r="N12" i="16"/>
  <c r="O12" i="16"/>
  <c r="M12" i="16"/>
  <c r="G12" i="16"/>
  <c r="D15" i="16"/>
  <c r="E15" i="16"/>
  <c r="F15" i="16"/>
  <c r="H17" i="3"/>
  <c r="D10" i="3"/>
  <c r="O38" i="16"/>
  <c r="N38" i="16"/>
  <c r="I38" i="16"/>
  <c r="I25" i="16"/>
  <c r="I24" i="16"/>
  <c r="I13" i="16"/>
  <c r="I12" i="16" s="1"/>
  <c r="H38" i="16"/>
  <c r="H25" i="16"/>
  <c r="H24" i="16"/>
  <c r="H13" i="16"/>
  <c r="H12" i="16" s="1"/>
  <c r="E25" i="9"/>
  <c r="EF38" i="4" l="1"/>
  <c r="FH18" i="4"/>
  <c r="E10" i="16"/>
  <c r="F10" i="16"/>
  <c r="D47" i="16"/>
  <c r="D46" i="16"/>
  <c r="D44" i="16"/>
  <c r="D43" i="16"/>
  <c r="D42" i="16"/>
  <c r="D40" i="16"/>
  <c r="D39" i="16"/>
  <c r="F38" i="16"/>
  <c r="F36" i="16" s="1"/>
  <c r="E38" i="16"/>
  <c r="D38" i="16"/>
  <c r="D37" i="16"/>
  <c r="P36" i="16"/>
  <c r="O36" i="16"/>
  <c r="N36" i="16"/>
  <c r="M36" i="16"/>
  <c r="L36" i="16"/>
  <c r="K36" i="16"/>
  <c r="I36" i="16"/>
  <c r="H36" i="16"/>
  <c r="G36" i="16"/>
  <c r="E36" i="16"/>
  <c r="D35" i="16"/>
  <c r="D34" i="16"/>
  <c r="D33" i="16"/>
  <c r="D32" i="16"/>
  <c r="D31" i="16"/>
  <c r="P30" i="16"/>
  <c r="O30" i="16"/>
  <c r="N30" i="16"/>
  <c r="M30" i="16"/>
  <c r="L30" i="16"/>
  <c r="K30" i="16"/>
  <c r="G30" i="16"/>
  <c r="D29" i="16"/>
  <c r="D28" i="16"/>
  <c r="D27" i="16"/>
  <c r="F26" i="16"/>
  <c r="E26" i="16"/>
  <c r="D26" i="16"/>
  <c r="F25" i="16"/>
  <c r="E25" i="16"/>
  <c r="D25" i="16"/>
  <c r="F24" i="16"/>
  <c r="E24" i="16"/>
  <c r="D24" i="16"/>
  <c r="P23" i="16"/>
  <c r="O23" i="16"/>
  <c r="N23" i="16"/>
  <c r="M23" i="16"/>
  <c r="L23" i="16"/>
  <c r="K23" i="16"/>
  <c r="J23" i="16"/>
  <c r="I23" i="16"/>
  <c r="F23" i="16" s="1"/>
  <c r="H23" i="16"/>
  <c r="E23" i="16" s="1"/>
  <c r="G23" i="16"/>
  <c r="F21" i="16"/>
  <c r="E21" i="16"/>
  <c r="D21" i="16"/>
  <c r="F20" i="16"/>
  <c r="E20" i="16"/>
  <c r="D20" i="16"/>
  <c r="F19" i="16"/>
  <c r="E19" i="16"/>
  <c r="D19" i="16"/>
  <c r="F18" i="16"/>
  <c r="E18" i="16"/>
  <c r="D18" i="16"/>
  <c r="F17" i="16"/>
  <c r="E17" i="16"/>
  <c r="D17" i="16"/>
  <c r="F16" i="16"/>
  <c r="E16" i="16"/>
  <c r="D16" i="16"/>
  <c r="F14" i="16"/>
  <c r="E14" i="16"/>
  <c r="D14" i="16"/>
  <c r="F13" i="16"/>
  <c r="E13" i="16"/>
  <c r="D13" i="16"/>
  <c r="O9" i="16"/>
  <c r="N9" i="16"/>
  <c r="I9" i="16"/>
  <c r="H9" i="16"/>
  <c r="G9" i="16"/>
  <c r="D10" i="16"/>
  <c r="J9" i="16"/>
  <c r="L22" i="16" l="1"/>
  <c r="L48" i="16" s="1"/>
  <c r="N22" i="16"/>
  <c r="O22" i="16"/>
  <c r="P22" i="16"/>
  <c r="P48" i="16" s="1"/>
  <c r="E12" i="16"/>
  <c r="F12" i="16"/>
  <c r="F9" i="16" s="1"/>
  <c r="K22" i="16"/>
  <c r="K48" i="16" s="1"/>
  <c r="D12" i="16"/>
  <c r="D9" i="16" s="1"/>
  <c r="E22" i="16"/>
  <c r="F22" i="16"/>
  <c r="M22" i="16"/>
  <c r="N48" i="16"/>
  <c r="M9" i="16"/>
  <c r="G22" i="16"/>
  <c r="G48" i="16" s="1"/>
  <c r="D30" i="16"/>
  <c r="J22" i="16"/>
  <c r="J48" i="16" s="1"/>
  <c r="I22" i="16"/>
  <c r="I48" i="16" s="1"/>
  <c r="E9" i="16"/>
  <c r="O48" i="16"/>
  <c r="D23" i="16"/>
  <c r="D36" i="16"/>
  <c r="J9" i="3" s="1"/>
  <c r="H22" i="16"/>
  <c r="H48" i="16" s="1"/>
  <c r="F48" i="16" l="1"/>
  <c r="D9" i="3"/>
  <c r="J12" i="3"/>
  <c r="D12" i="3" s="1"/>
  <c r="E48" i="16"/>
  <c r="M48" i="16"/>
  <c r="D48" i="16" s="1"/>
  <c r="D22" i="16"/>
  <c r="E12" i="9" l="1"/>
  <c r="K10" i="3" l="1"/>
  <c r="F12" i="3" l="1"/>
  <c r="E10" i="3"/>
  <c r="F10" i="3"/>
  <c r="H9" i="3"/>
  <c r="I9" i="3"/>
  <c r="L9" i="3"/>
  <c r="F9" i="3" l="1"/>
  <c r="DF37" i="4" l="1"/>
  <c r="FH15" i="4" s="1"/>
  <c r="EF37" i="4"/>
  <c r="DS37" i="4"/>
</calcChain>
</file>

<file path=xl/sharedStrings.xml><?xml version="1.0" encoding="utf-8"?>
<sst xmlns="http://schemas.openxmlformats.org/spreadsheetml/2006/main" count="1603" uniqueCount="642">
  <si>
    <t>Наименование показателя</t>
  </si>
  <si>
    <t>из них:</t>
  </si>
  <si>
    <t>в том числе:</t>
  </si>
  <si>
    <t>Код строки</t>
  </si>
  <si>
    <t>Код по бюджетной классификации Российской Федерации</t>
  </si>
  <si>
    <t>Объем финансового обеспечения, руб. (с точностью до двух знаков после запятой - 0,00)</t>
  </si>
  <si>
    <t>всего</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</si>
  <si>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</si>
  <si>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</si>
  <si>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средства обязательного медицинского страхования</t>
  </si>
  <si>
    <t>поступления от оказания услуг (выполнения работ) на платной основе и от иной приносящей доход деятельности</t>
  </si>
  <si>
    <t>из них гранты</t>
  </si>
  <si>
    <t>Поступления от доходов, всего:</t>
  </si>
  <si>
    <t>X</t>
  </si>
  <si>
    <t>доходы от оказания услуг, работ</t>
  </si>
  <si>
    <t>доходы от штрафов, пеней, иных сумм принудительного изъятия</t>
  </si>
  <si>
    <t>безвозмездные поступления от наднациональных организаций, правительств иностранных государств, международных финансовых организаций</t>
  </si>
  <si>
    <t>иные субсидии, предоставленные из бюджета</t>
  </si>
  <si>
    <t>доходы от операций с активами</t>
  </si>
  <si>
    <t>Выплаты по расходам, всего:</t>
  </si>
  <si>
    <t>в том числе на: выплаты персоналу всего:</t>
  </si>
  <si>
    <t>социальные и иные выплаты населению, всего</t>
  </si>
  <si>
    <t>уплату налогов, сборов и иных платежей, всего</t>
  </si>
  <si>
    <t>прочие расходы (кроме расходов на закупку товаров, работ, услуг)</t>
  </si>
  <si>
    <t>расходы на закупку товаров, работ, услуг, всего</t>
  </si>
  <si>
    <t>Поступление финансовых активов, всего:</t>
  </si>
  <si>
    <t>увеличение остатков средств</t>
  </si>
  <si>
    <t>прочие поступления</t>
  </si>
  <si>
    <t>Выбытие финансовых активов, всего</t>
  </si>
  <si>
    <t>Из них:</t>
  </si>
  <si>
    <t>уменьшение остатков средств</t>
  </si>
  <si>
    <t>прочие выбытия</t>
  </si>
  <si>
    <t>Остаток средств на начало года</t>
  </si>
  <si>
    <t>Остаток средств на конец года</t>
  </si>
  <si>
    <t>Год начала закупки</t>
  </si>
  <si>
    <t>Сумма выплат по расходам на закупку товаров, работ и услуг, руб. (с точностью до двух знаков после запятой - 0,00</t>
  </si>
  <si>
    <t>всего на закупки</t>
  </si>
  <si>
    <t>в соответствии с Федеральным законом от 5 апреля 2013 г. N 44-ФЗ "О контрактной системе в сфере закупок товаров, работ, услуг для обеспечения государственных и муниципальных нужд"</t>
  </si>
  <si>
    <t>в соответствии с Федеральным законом от 18 июля 2011 г. N 223-ФЗ "О закупках товаров, работ, услуг отдельными видами юридических лиц"</t>
  </si>
  <si>
    <t>Выплаты по расходам на закупку товаров, работ, услуг всего:</t>
  </si>
  <si>
    <t>в том числе: на оплату контрактов заключенных до начала очередного финансового года:</t>
  </si>
  <si>
    <t>на закупку товаров работ, услуг по году начала закупки:</t>
  </si>
  <si>
    <t>таблица 2.1</t>
  </si>
  <si>
    <t>таблица 2</t>
  </si>
  <si>
    <t>(подпись)</t>
  </si>
  <si>
    <t>(расшифровка подписи)</t>
  </si>
  <si>
    <t>Дата</t>
  </si>
  <si>
    <t>по ОКЕИ</t>
  </si>
  <si>
    <t>начисления на выплаты по оплате труда</t>
  </si>
  <si>
    <t>прочие выплаты</t>
  </si>
  <si>
    <t>доходы от собственности (аренда)</t>
  </si>
  <si>
    <t xml:space="preserve">доходы государственных (муниципальных) учреждений от поступлений субсидий на финансовое обеспечение выполнения ими государственного (муниципального) задания
</t>
  </si>
  <si>
    <t xml:space="preserve">доходы от оказания платных услуг (работ)
</t>
  </si>
  <si>
    <t>родительская плата за содержание ребенка в дошкольном учреждении</t>
  </si>
  <si>
    <t xml:space="preserve">из них: оплата труда </t>
  </si>
  <si>
    <t>закупка товаров, работ, услуг в сфере информационно-коммуникационных технологий</t>
  </si>
  <si>
    <t>прочая закупка товаров, работ и услуг для обеспечения государственных (муниципальных) нужд</t>
  </si>
  <si>
    <t>уплата по судебным актам</t>
  </si>
  <si>
    <t>уплата налога на имущество, земел. Налог</t>
  </si>
  <si>
    <t>уплата прочих налогов, сборов</t>
  </si>
  <si>
    <t>уплата ишых платежей</t>
  </si>
  <si>
    <t>Приложение № 2</t>
  </si>
  <si>
    <t>к Требованиям к плану финансово-хозяйственной</t>
  </si>
  <si>
    <t>деятельности государственного (муниципального) учреждения,</t>
  </si>
  <si>
    <t>Код видов расходов</t>
  </si>
  <si>
    <t>Источник финансового обеспечения</t>
  </si>
  <si>
    <t>Итого:</t>
  </si>
  <si>
    <t>х</t>
  </si>
  <si>
    <t>Должность, группа должностей</t>
  </si>
  <si>
    <t>№ п/п</t>
  </si>
  <si>
    <t>Установленная численность, единиц</t>
  </si>
  <si>
    <t>по должностному окладу</t>
  </si>
  <si>
    <t>по выплатам компенсационного характера</t>
  </si>
  <si>
    <t>по выплатам стимулирующего характера</t>
  </si>
  <si>
    <t>Ежемесячная надбавка к должностному окладу, %</t>
  </si>
  <si>
    <t>Наименование расходов</t>
  </si>
  <si>
    <t>Количество</t>
  </si>
  <si>
    <t>Численность работников, получающих пособие</t>
  </si>
  <si>
    <t>Количество выплат в год на одного работника</t>
  </si>
  <si>
    <t>Размер выплаты (пособия) в месяц, руб.</t>
  </si>
  <si>
    <t>Сумма, руб. (гр. 3×гр. 4×гр.5)</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</si>
  <si>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</si>
  <si>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</si>
  <si>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</si>
  <si>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Страховые взносы в Пенсионный фонд Российской Федерации, всего</t>
  </si>
  <si>
    <t>1.1.</t>
  </si>
  <si>
    <t>по ставке 22,0 %</t>
  </si>
  <si>
    <t>1.2.</t>
  </si>
  <si>
    <t>по ставке 10,0 %</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</si>
  <si>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</si>
  <si>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</si>
  <si>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</si>
  <si>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</si>
  <si>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</si>
  <si>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</si>
  <si>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 xml:space="preserve">обязательное социальное страхование на случай временной </t>
  </si>
  <si>
    <t>нетрудоспособности и в связи с материнством по ставке 2,9 %</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</si>
  <si>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</si>
  <si>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</si>
  <si>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</si>
  <si>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</si>
  <si>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</si>
  <si>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</si>
  <si>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</si>
  <si>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</si>
  <si>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</si>
  <si>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</si>
  <si>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</si>
  <si>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ст.7233).</t>
  </si>
  <si>
    <t>Размер базы для начисления страховых взносов, руб.</t>
  </si>
  <si>
    <t>Сумма взноса, руб.</t>
  </si>
  <si>
    <t>Налоговая база, руб.</t>
  </si>
  <si>
    <t>Ставка налога, %</t>
  </si>
  <si>
    <t>Сумма исчисленного налога, подлежащего уплате, руб. (гр. 3×гр. 4/100)</t>
  </si>
  <si>
    <t>Стоимость за единицу, руб.</t>
  </si>
  <si>
    <t>Количество платежей в год</t>
  </si>
  <si>
    <t>Количество номеров</t>
  </si>
  <si>
    <t>Тариф (с учетом НДС), руб.</t>
  </si>
  <si>
    <t>Объект</t>
  </si>
  <si>
    <t>Стоимость работ (услуг), руб.</t>
  </si>
  <si>
    <t>Количество договоров</t>
  </si>
  <si>
    <t>Стоимость услуги, руб.</t>
  </si>
  <si>
    <t>Средняя стоимость, руб.</t>
  </si>
  <si>
    <t>Сумма, руб. (гр. 2×гр. 3)</t>
  </si>
  <si>
    <t>0001</t>
  </si>
  <si>
    <t>Размер потребления ресурсов (лимиты)</t>
  </si>
  <si>
    <t>услуги связи</t>
  </si>
  <si>
    <t>244</t>
  </si>
  <si>
    <t>субсидия на выполнение муниципального задания</t>
  </si>
  <si>
    <t>111</t>
  </si>
  <si>
    <t>приносящая доход деятельность</t>
  </si>
  <si>
    <t>административно-хозяйственный персонал</t>
  </si>
  <si>
    <t>педагогические работники</t>
  </si>
  <si>
    <t>учебно-вспомогательный персонал</t>
  </si>
  <si>
    <t>обслуживающий персонал</t>
  </si>
  <si>
    <t>коэф.по доведенным ЛБО</t>
  </si>
  <si>
    <t>112</t>
  </si>
  <si>
    <t>119</t>
  </si>
  <si>
    <t>225 ст</t>
  </si>
  <si>
    <t>226 ст</t>
  </si>
  <si>
    <t>340 ст</t>
  </si>
  <si>
    <t>Муниципальное автономное дошкольное образовательное учреждение "Детский сад  № 26 " Энгельсского муниципального района Саратовской области</t>
  </si>
  <si>
    <t>субсидия на выполнение муниципального задания (субвенции)</t>
  </si>
  <si>
    <t>Мягкий инвентарь</t>
  </si>
  <si>
    <t>Медикаменты</t>
  </si>
  <si>
    <t>интернет</t>
  </si>
  <si>
    <t>субсидия на выполнение муниципального задания (иные цели)</t>
  </si>
  <si>
    <t>5. Расчет (обоснование) расходов на закупку товаров, работ, услуг</t>
  </si>
  <si>
    <t>5.1. Расчет (обоснование) расходов на оплату услуг связи</t>
  </si>
  <si>
    <t>5.2. Расчет (обоснование) расходов на оплату услуг связи</t>
  </si>
  <si>
    <t>1. Расчеты (обоснования) к плану финансово-хозяйственной деятельности государственного (муниципального) учреждения</t>
  </si>
  <si>
    <t>1.1. Расчеты (обоснования) выплат персоналу (строка 210)</t>
  </si>
  <si>
    <t>субсидия на выполнение муниципального задания (муниципальный бюджет)</t>
  </si>
  <si>
    <t>2. Расчеты (обоснования) выплат персоналу по уходу за ребенком</t>
  </si>
  <si>
    <t>3. Расчеты (обоснования) страховых взносов на обязательное страхование в Пенсионный</t>
  </si>
  <si>
    <t>4. Расчет (обоснование) расходов на уплату налогов, сборов и иных платежей</t>
  </si>
  <si>
    <t>ФОТ, руб.</t>
  </si>
  <si>
    <t>831,851,853</t>
  </si>
  <si>
    <t>уплату налогов, сборов и иных платежей</t>
  </si>
  <si>
    <t>Прочие услуги</t>
  </si>
  <si>
    <t>4.1. Расчет (обоснование) расходов на уплату налогов, сборов и иных платежей</t>
  </si>
  <si>
    <t>Кредиторская задолженность</t>
  </si>
  <si>
    <t>гос</t>
  </si>
  <si>
    <t>в/б</t>
  </si>
  <si>
    <t xml:space="preserve">Фонд оплаты труда в год, руб. </t>
  </si>
  <si>
    <t>Фонд оплаты труда в год, руб.</t>
  </si>
  <si>
    <t>итого</t>
  </si>
  <si>
    <t>3.1 Расчеты (обоснования) страховых взносов на обязательное страхование в Пенсионный</t>
  </si>
  <si>
    <t>субсидия на выполнение муниципального задания (местный бюджет)</t>
  </si>
  <si>
    <t>3.2 Расчеты (обоснования) страховых взносов на обязательное страхование в Пенсионный</t>
  </si>
  <si>
    <t>пособие по уходу за ребенком до 3-х лет</t>
  </si>
  <si>
    <t>субсидия на финансовое обеспечение выполнения государственного (муниципального) задания</t>
  </si>
  <si>
    <t>субсидии, предоставляемые в соответствии с абзацем вторым пункта 1 статьи 78.1 Бюджетного кодекса Российской Федерации 2018 год</t>
  </si>
  <si>
    <t>плановый период 2020 год</t>
  </si>
  <si>
    <t>приносящей доход деятельности</t>
  </si>
  <si>
    <t>текущий 2019 год</t>
  </si>
  <si>
    <t>плановый период 2021 год</t>
  </si>
  <si>
    <r>
      <t xml:space="preserve">на </t>
    </r>
    <r>
      <rPr>
        <b/>
        <sz val="11"/>
        <color theme="1"/>
        <rFont val="Calibri"/>
        <family val="2"/>
        <charset val="204"/>
        <scheme val="minor"/>
      </rPr>
      <t xml:space="preserve">2019 </t>
    </r>
    <r>
      <rPr>
        <sz val="11"/>
        <color theme="1"/>
        <rFont val="Calibri"/>
        <family val="2"/>
        <charset val="204"/>
        <scheme val="minor"/>
      </rPr>
      <t>г. очередной финансовый год</t>
    </r>
  </si>
  <si>
    <r>
      <t xml:space="preserve">на </t>
    </r>
    <r>
      <rPr>
        <b/>
        <sz val="11"/>
        <color theme="1"/>
        <rFont val="Calibri"/>
        <family val="2"/>
        <charset val="204"/>
        <scheme val="minor"/>
      </rPr>
      <t>2020</t>
    </r>
    <r>
      <rPr>
        <sz val="11"/>
        <color theme="1"/>
        <rFont val="Calibri"/>
        <family val="2"/>
        <charset val="204"/>
        <scheme val="minor"/>
      </rPr>
      <t>г. 1-ый год планового периода</t>
    </r>
  </si>
  <si>
    <t>на 2021 г. 2-ой год планового периода</t>
  </si>
  <si>
    <t>доходы по условным арендным платежам</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</si>
  <si>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</si>
  <si>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5.4. Расчет (обоснование) расходов на оплату коммунальных услуг</t>
  </si>
  <si>
    <t>2.1 Расчеты (обоснования) выплат персоналу по уходу за ребенком</t>
  </si>
  <si>
    <t xml:space="preserve">субсидия на выполнение муниципального задания </t>
  </si>
  <si>
    <t>2.2 Расчеты (обоснования) выплат персоналу по уходу за ребенком</t>
  </si>
  <si>
    <r>
      <t xml:space="preserve">
</t>
    </r>
    <r>
      <rPr>
        <b/>
        <sz val="11"/>
        <color theme="1"/>
        <rFont val="Times New Roman"/>
        <family val="1"/>
        <charset val="204"/>
      </rPr>
      <t>Показатели по поступлениям
и выплатам учреждения (подразделения)
на 03 декабря 2019 г.</t>
    </r>
  </si>
  <si>
    <t>Показатели выплат по расходам
на закупку товаров, работ, услуг учреждения (подразделения)
на 03 декабря 2019 г.</t>
  </si>
  <si>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</si>
  <si>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</si>
  <si>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</si>
  <si>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</si>
  <si>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t>Сумма</t>
  </si>
  <si>
    <t>на 20</t>
  </si>
  <si>
    <t xml:space="preserve">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</si>
  <si>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</si>
  <si>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</si>
  <si>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</si>
  <si>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</si>
  <si>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</si>
  <si>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</si>
  <si>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</si>
  <si>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</si>
  <si>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</si>
  <si>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</si>
  <si>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</si>
  <si>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</si>
  <si>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</si>
  <si>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</si>
  <si>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</si>
  <si>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</si>
  <si>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</si>
  <si>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</si>
  <si>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</si>
  <si>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</si>
  <si>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</si>
  <si>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</si>
  <si>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</si>
  <si>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</si>
  <si>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</si>
  <si>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</si>
  <si>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</si>
  <si>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</si>
  <si>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</si>
  <si>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</si>
  <si>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</si>
  <si>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</si>
  <si>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</si>
  <si>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</si>
  <si>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</si>
  <si>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</si>
  <si>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</si>
  <si>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</si>
  <si>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</si>
  <si>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</si>
  <si>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</si>
  <si>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</si>
  <si>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</si>
  <si>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</si>
  <si>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</si>
  <si>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</si>
  <si>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</si>
  <si>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</si>
  <si>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</si>
  <si>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</si>
  <si>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</si>
  <si>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</si>
  <si>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</si>
  <si>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</si>
  <si>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</si>
  <si>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</si>
  <si>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</si>
  <si>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</si>
  <si>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</si>
  <si>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</si>
  <si>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</si>
  <si>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</si>
  <si>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</si>
  <si>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</si>
  <si>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</si>
  <si>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</si>
  <si>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</si>
  <si>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t>Исполнитель</t>
  </si>
  <si>
    <t>(фамилия, инициалы)</t>
  </si>
  <si>
    <t>(телефон)</t>
  </si>
  <si>
    <t>"</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</si>
  <si>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</si>
  <si>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</si>
  <si>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</si>
  <si>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</si>
  <si>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</si>
  <si>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</si>
  <si>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Утверждаю</t>
  </si>
  <si>
    <t>заведующий</t>
  </si>
  <si>
    <t>(наименование должности уполномоченного лица)</t>
  </si>
  <si>
    <t>(наименование органа - учредителя (учреждения)</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</si>
  <si>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</si>
  <si>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</si>
  <si>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</si>
  <si>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</si>
  <si>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</si>
  <si>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</si>
  <si>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</si>
  <si>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</si>
  <si>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Орган, осуществляющий</t>
  </si>
  <si>
    <t>по Сводному реестру</t>
  </si>
  <si>
    <t>функции и полномочия учредителя</t>
  </si>
  <si>
    <t>Комитет по образованию администрации Энгельсского муниципального района</t>
  </si>
  <si>
    <t>глава по БК</t>
  </si>
  <si>
    <t>ИНН</t>
  </si>
  <si>
    <t>Учреждение</t>
  </si>
  <si>
    <t>КПП</t>
  </si>
  <si>
    <t>644901001</t>
  </si>
  <si>
    <t>Единица измерения: руб.</t>
  </si>
  <si>
    <t>383</t>
  </si>
  <si>
    <t>Раздел 1. Поступления и выплаты</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</si>
  <si>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</si>
  <si>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(КОСГУ) </t>
    </r>
    <r>
      <rPr>
        <vertAlign val="superscript"/>
        <sz val="8"/>
        <rFont val="Times New Roman"/>
        <family val="1"/>
        <charset val="204"/>
      </rPr>
      <t xml:space="preserve">4 </t>
    </r>
  </si>
  <si>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</si>
  <si>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</si>
  <si>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</si>
  <si>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8"/>
        <rFont val="Times New Roman"/>
        <family val="1"/>
        <charset val="204"/>
      </rPr>
      <t>5</t>
    </r>
  </si>
  <si>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</si>
  <si>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</si>
  <si>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</si>
  <si>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</si>
  <si>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</si>
  <si>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</si>
  <si>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</si>
  <si>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1110</t>
  </si>
  <si>
    <t>121</t>
  </si>
  <si>
    <t>аренда</t>
  </si>
  <si>
    <t>135</t>
  </si>
  <si>
    <t>доходы от оказания услуг, работ, компенсации затрат учреждений, всего</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</si>
  <si>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</si>
  <si>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</si>
  <si>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</si>
  <si>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</si>
  <si>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</si>
  <si>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доходы от оказания платных услуг (работ)</t>
  </si>
  <si>
    <t>131</t>
  </si>
  <si>
    <t>доходы от штрафов, пеней, иных сумм принудительного изъятия, всего</t>
  </si>
  <si>
    <t>1300</t>
  </si>
  <si>
    <t>140</t>
  </si>
  <si>
    <t>1310</t>
  </si>
  <si>
    <t>безвозмездные денежные поступления, всего</t>
  </si>
  <si>
    <t>1400</t>
  </si>
  <si>
    <t>155</t>
  </si>
  <si>
    <t>прочие доходы, всего</t>
  </si>
  <si>
    <t>1500</t>
  </si>
  <si>
    <t>180</t>
  </si>
  <si>
    <t>1510</t>
  </si>
  <si>
    <t>152</t>
  </si>
  <si>
    <t>целевые субсидии</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</si>
  <si>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</si>
  <si>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</si>
  <si>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</si>
  <si>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</si>
  <si>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</si>
  <si>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</si>
  <si>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</si>
  <si>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</si>
  <si>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</si>
  <si>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</si>
  <si>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</si>
  <si>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</si>
  <si>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</si>
  <si>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</si>
  <si>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211</t>
  </si>
  <si>
    <t>за счет выполнения муниципального задания</t>
  </si>
  <si>
    <t>за счет целевых субсидий</t>
  </si>
  <si>
    <t>за счет приносящей доход деятельности</t>
  </si>
  <si>
    <t>прочие выплаты персоналу, в том числе компенсационного характера</t>
  </si>
  <si>
    <t>2120</t>
  </si>
  <si>
    <t>иные выплаты, за исключением фонда оплаты труда учреждения, для выполнения отдельных полномочий</t>
  </si>
  <si>
    <t>2130</t>
  </si>
  <si>
    <t>113</t>
  </si>
  <si>
    <t>213</t>
  </si>
  <si>
    <t>взносы по обязательному социальному страхованию на выплаты по оплате труда работников и иные выплаты работникам учреждений, всего</t>
  </si>
  <si>
    <t>2140</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</si>
  <si>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</si>
  <si>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</si>
  <si>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</si>
  <si>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</si>
  <si>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</si>
  <si>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</si>
  <si>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</si>
  <si>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</si>
  <si>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</si>
  <si>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</si>
  <si>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</si>
  <si>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</si>
  <si>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</si>
  <si>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</si>
  <si>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</si>
  <si>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</si>
  <si>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</si>
  <si>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</si>
  <si>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</si>
  <si>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</si>
  <si>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</si>
  <si>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</si>
  <si>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</si>
  <si>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</si>
  <si>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</si>
  <si>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</si>
  <si>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</si>
  <si>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</si>
  <si>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</si>
  <si>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</si>
  <si>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</si>
  <si>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</si>
  <si>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</si>
  <si>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</si>
  <si>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</si>
  <si>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</si>
  <si>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</si>
  <si>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</si>
  <si>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291</t>
  </si>
  <si>
    <t>2320</t>
  </si>
  <si>
    <t>852</t>
  </si>
  <si>
    <t>2330</t>
  </si>
  <si>
    <t>853</t>
  </si>
  <si>
    <t>292</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</si>
  <si>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</si>
  <si>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</si>
  <si>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</si>
  <si>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</si>
  <si>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</si>
  <si>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</si>
  <si>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</si>
  <si>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</si>
  <si>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</si>
  <si>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</si>
  <si>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</si>
  <si>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</si>
  <si>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</si>
  <si>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2520</t>
  </si>
  <si>
    <t>831</t>
  </si>
  <si>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</si>
  <si>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</si>
  <si>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</si>
  <si>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</si>
  <si>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</si>
  <si>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</si>
  <si>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</si>
  <si>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</si>
  <si>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</si>
  <si>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</si>
  <si>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</si>
  <si>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</si>
  <si>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221</t>
  </si>
  <si>
    <t>услуги связи за счет выполнения муниципального задания</t>
  </si>
  <si>
    <t>услуги связи  за счет целевых субсидий</t>
  </si>
  <si>
    <t>услуги связи  за счет приносящей доход деятельности</t>
  </si>
  <si>
    <t>223</t>
  </si>
  <si>
    <t>коммунальные услуги за счет выполнения муниципального задания</t>
  </si>
  <si>
    <t>коммунальные услуги за счет целевых субсидий</t>
  </si>
  <si>
    <t>коммунальные услуги за счет приносящей доход деятельности</t>
  </si>
  <si>
    <t>225</t>
  </si>
  <si>
    <t>работы, услуги по содержанию имущества за счет выполнения муниципального задания</t>
  </si>
  <si>
    <t>работы, услуги по содержанию имуществаза счет целевых субсидий</t>
  </si>
  <si>
    <t>работы, услуги по содержанию имуществаза счет приносящей доход деятельности</t>
  </si>
  <si>
    <t>226</t>
  </si>
  <si>
    <t>прочие работы, услуги за счет выполнения муниципального задания</t>
  </si>
  <si>
    <t>прочие работы, услугиза счет целевых субсидий</t>
  </si>
  <si>
    <t>прочие работы, услугиза счет приносящей доход деятельности</t>
  </si>
  <si>
    <t>310</t>
  </si>
  <si>
    <t>341</t>
  </si>
  <si>
    <t>увеличение стоимости лекарственных препаратов и материалов, применяемых в медицинских целях за счет выполнения муниципального задания</t>
  </si>
  <si>
    <t>увеличение стоимости лекарственных препаратов и материалов, применяемых в медицинских целях за счет целевых субсидий</t>
  </si>
  <si>
    <t>увеличение стоимости лекарственных препаратов и материалов, применяемых в медицинских целях за счет приносящей доход деятельности</t>
  </si>
  <si>
    <t>342</t>
  </si>
  <si>
    <t>увеличение стоимости продуктов питания за счет выполнения муниципального задания</t>
  </si>
  <si>
    <t>увеличение стоимости продуктов питанияза счет целевых субсидий</t>
  </si>
  <si>
    <t>увеличение стоимости продуктов питанияза счет приносящей доход деятельности</t>
  </si>
  <si>
    <t>345</t>
  </si>
  <si>
    <t>увеличение стоимости мягкого инвентаря за счет выполнения муниципального задания</t>
  </si>
  <si>
    <t>увеличение стоимости мягкого инвентаря за счет целевых субсидий</t>
  </si>
  <si>
    <t>увеличение стоимости мягкого инвентаря за счет приносящей доход деятельности</t>
  </si>
  <si>
    <t>капитальные вложения в объекты государственной (муниципальной) собственности, всего</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</si>
  <si>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</si>
  <si>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</si>
  <si>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</si>
  <si>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</si>
  <si>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</si>
  <si>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</si>
  <si>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</si>
  <si>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</si>
  <si>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</si>
  <si>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</si>
  <si>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</si>
  <si>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</si>
  <si>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</si>
  <si>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</si>
  <si>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</si>
  <si>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</si>
  <si>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</si>
  <si>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</si>
  <si>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</si>
  <si>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</si>
  <si>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</si>
  <si>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</si>
  <si>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</si>
  <si>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</si>
  <si>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</si>
  <si>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</si>
  <si>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</si>
  <si>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</si>
  <si>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</si>
  <si>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</si>
  <si>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</si>
  <si>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</si>
  <si>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</si>
  <si>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МАДОУ "Детский сад № 26" </t>
  </si>
  <si>
    <t>Горлова О.В.</t>
  </si>
  <si>
    <t>6449019304</t>
  </si>
  <si>
    <r>
      <t xml:space="preserve">за счет субсидий, предоставляемых на осуществление капитальных вложений </t>
    </r>
    <r>
      <rPr>
        <b/>
        <vertAlign val="superscript"/>
        <sz val="8"/>
        <rFont val="Times New Roman"/>
        <family val="1"/>
        <charset val="204"/>
      </rPr>
      <t>15</t>
    </r>
  </si>
  <si>
    <t>коэф.</t>
  </si>
  <si>
    <t>Итого коммунальных услуг:</t>
  </si>
  <si>
    <t>5.5. Расчет (обоснование) расходов на оплату коммунальных услуг (иные цели)</t>
  </si>
  <si>
    <t xml:space="preserve">Сумма, руб. </t>
  </si>
  <si>
    <t>кредиторская задолженность коммунальных услуг</t>
  </si>
  <si>
    <t>Цена услуги, руб.</t>
  </si>
  <si>
    <t>Дезинфекция, дератизация, дезинсекция</t>
  </si>
  <si>
    <t>нежилое здание</t>
  </si>
  <si>
    <t>Противопожарные мероприятия, связанные с содержанием имущества</t>
  </si>
  <si>
    <t>Антитеррористические мероприятия (техническое обслуживание домофонов, систем видеонаблюдения)</t>
  </si>
  <si>
    <t>Медицинский осмотр сотрудников</t>
  </si>
  <si>
    <t>Учебные расходы</t>
  </si>
  <si>
    <t>Прочие основные средства</t>
  </si>
  <si>
    <t xml:space="preserve">продукты питания </t>
  </si>
  <si>
    <t>Прочие материальные запасы</t>
  </si>
  <si>
    <t>иные</t>
  </si>
  <si>
    <t>266</t>
  </si>
  <si>
    <t>коммунальные услуги, в том числе: Электроснабж.,Теплоснабж.,Гор.водоснабж.,Водоснабж.,Водоотвевед</t>
  </si>
  <si>
    <t>увеличение стоимости основных средств за счет выполнения муниципального задания</t>
  </si>
  <si>
    <t>увеличение стоимости основных средств за счет целевых субсидий</t>
  </si>
  <si>
    <t>увеличение стоимости основных средств за счет приносящей доход деятельности</t>
  </si>
  <si>
    <t>346</t>
  </si>
  <si>
    <t>уплата штрафов (в том числе административных), пеней, иных платежей за счет целевых субсидий</t>
  </si>
  <si>
    <t>127</t>
  </si>
  <si>
    <t>63325115</t>
  </si>
  <si>
    <t>коммунальные услуги  на текущий год</t>
  </si>
  <si>
    <t>Расчет доходов</t>
  </si>
  <si>
    <t xml:space="preserve">                                                                                     приносящая доход деятельность</t>
  </si>
  <si>
    <t>Код дохода</t>
  </si>
  <si>
    <t>Наименование дохода</t>
  </si>
  <si>
    <t>Количество воспитанников</t>
  </si>
  <si>
    <t xml:space="preserve">Стоимость одного дня пребывания </t>
  </si>
  <si>
    <t>Количество дней посещений</t>
  </si>
  <si>
    <t>Средний %посещений за последние 3 года</t>
  </si>
  <si>
    <t>297</t>
  </si>
  <si>
    <t>иные налоги (включаемые в состав расходов) в бюджеты бюджетной системы Российской Федерации, а также государственная пошлина  за счет приносящей доход деятельности</t>
  </si>
  <si>
    <t>1200</t>
  </si>
  <si>
    <t>1230</t>
  </si>
  <si>
    <t>1240</t>
  </si>
  <si>
    <t>1250</t>
  </si>
  <si>
    <t>150</t>
  </si>
  <si>
    <t>1410</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</si>
  <si>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</si>
  <si>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1420</t>
  </si>
  <si>
    <t>из них:
налог на имущество организаций и земельный налог за счет целевых субсидий</t>
  </si>
  <si>
    <t>из них:
налог на имущество организаций и земельный налог за счет приносящей доход деятельности</t>
  </si>
  <si>
    <t>иные налоги (включаемые в состав расходов) в бюджеты бюджетной системы Российской Федерации, а также государственная пошлина за счет целевых субсидий</t>
  </si>
  <si>
    <t>уплата штрафов (в том числе административных), пеней, иных платежей за счет приносящей доход деятельности</t>
  </si>
  <si>
    <t>исполнение судебных актов Российской Федерации и мировых соглашений по возмещению вреда, причиненного в результате деятельности учреждения за счет целевых субсидий</t>
  </si>
  <si>
    <t>исполнение судебных актов Российской Федерации и мировых соглашений по возмещению вреда, причиненного в результате деятельности учреждения за счет приносящей доход деятельности</t>
  </si>
  <si>
    <r>
      <t xml:space="preserve">расходы на закупку товаров, работ, услуг, всего </t>
    </r>
    <r>
      <rPr>
        <vertAlign val="superscript"/>
        <sz val="8"/>
        <rFont val="Times New Roman"/>
        <family val="1"/>
        <charset val="204"/>
      </rPr>
      <t>7</t>
    </r>
  </si>
  <si>
    <t>344</t>
  </si>
  <si>
    <t>увеличение стоимости строительных материалов за счет выполнения муниципального задания</t>
  </si>
  <si>
    <t>увеличение стоимости строительных материалов за счет целевых субсидий</t>
  </si>
  <si>
    <t>увеличение стоимости строительных материалов за счет приносящей доход деятельности</t>
  </si>
  <si>
    <t>увеличение стоимости прочих оборотных запасов (материалов) за счет выполнения муниципального задания</t>
  </si>
  <si>
    <t>увеличение стоимости прочих оборотных запасов (материалов) за счет целевых субсидий</t>
  </si>
  <si>
    <t>увеличение стоимости прочих оборотных запасов (материалов) за счет приносящей доход деятельности</t>
  </si>
  <si>
    <t>1.2.  Расчеты (обоснования) выплат персоналу (строка 210)</t>
  </si>
  <si>
    <t>1.3.  Расчеты (обоснования) выплат персоналу (строка 210)</t>
  </si>
  <si>
    <t xml:space="preserve">иные </t>
  </si>
  <si>
    <t>247</t>
  </si>
  <si>
    <t>коммунальные услуги</t>
  </si>
  <si>
    <t>Электроснабжение</t>
  </si>
  <si>
    <t>Теплоснабжение</t>
  </si>
  <si>
    <t>Водоснабжение</t>
  </si>
  <si>
    <t>Горячее водоснабжение на отопление</t>
  </si>
  <si>
    <t>общая</t>
  </si>
  <si>
    <t>кредиторская задолжность по коммунальным услугам</t>
  </si>
  <si>
    <t>5.24. Расчет (обоснование) расходов на приобретение материальных запасов</t>
  </si>
  <si>
    <t>24</t>
  </si>
  <si>
    <t>кредиторская задолженность</t>
  </si>
  <si>
    <t>КТС</t>
  </si>
  <si>
    <t xml:space="preserve">Строительные материалы </t>
  </si>
  <si>
    <t>5.13. Расчет (обоснование) расходов на оплату прочих работ, услуг</t>
  </si>
  <si>
    <t>1.3.1</t>
  </si>
  <si>
    <t xml:space="preserve"> в том числе: в соответствии с Федеральным законом N 44-ФЗ</t>
  </si>
  <si>
    <t>26310</t>
  </si>
  <si>
    <t xml:space="preserve"> из них &lt;10.1&gt;</t>
  </si>
  <si>
    <t>26310.1</t>
  </si>
  <si>
    <t xml:space="preserve"> из них &lt;10.2&gt;</t>
  </si>
  <si>
    <t>26310.2</t>
  </si>
  <si>
    <t>26430.1</t>
  </si>
  <si>
    <t>26430.2</t>
  </si>
  <si>
    <t>26451.1</t>
  </si>
  <si>
    <t>26451.2</t>
  </si>
  <si>
    <t>ин</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</si>
  <si>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t>
  </si>
  <si>
    <t>&lt;10.2&gt;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</si>
  <si>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</si>
  <si>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t>утв. приказом Минфина России от 31 августа 2018 г. № 186н</t>
  </si>
  <si>
    <t>ТКО</t>
  </si>
  <si>
    <t>440</t>
  </si>
  <si>
    <t>446</t>
  </si>
  <si>
    <t>25</t>
  </si>
  <si>
    <t>территория прилегающая к зданию</t>
  </si>
  <si>
    <t>Руководитель учреждения</t>
  </si>
  <si>
    <t>(уполномоченное лицо учреждения)</t>
  </si>
  <si>
    <t xml:space="preserve">руководитель группы </t>
  </si>
  <si>
    <t>Иванова А.С.</t>
  </si>
  <si>
    <t>8(8453)-54-45-10</t>
  </si>
  <si>
    <t>экономист 1 категории</t>
  </si>
  <si>
    <t>8(8453)-75-98-04</t>
  </si>
  <si>
    <t>Михайлова Г.З.</t>
  </si>
  <si>
    <t>5.5. Расчет (обоснование) расходов на оплату коммунальных услуг</t>
  </si>
  <si>
    <t>5.7. Расчет (обоснование) расходов на оплату услуг связи</t>
  </si>
  <si>
    <t>5.8. Расчет (обоснование) расходов на оплату коммунальных услуг</t>
  </si>
  <si>
    <t>подпись</t>
  </si>
  <si>
    <t>(фамилия,инициалы)</t>
  </si>
  <si>
    <t>на закупку энергетических ресурсов, всего</t>
  </si>
  <si>
    <t>2660</t>
  </si>
  <si>
    <t>2740</t>
  </si>
  <si>
    <t>2710</t>
  </si>
  <si>
    <t>2720</t>
  </si>
  <si>
    <t>строительные материалы</t>
  </si>
  <si>
    <t>26</t>
  </si>
  <si>
    <t>Ожидаемый доход в 2024г.</t>
  </si>
  <si>
    <t>Сумма, руб. (гр. 3×гр. 4×гр. 5)</t>
  </si>
  <si>
    <t>Сумма, руб. (гр. 3×гр. 4*гр.5)</t>
  </si>
  <si>
    <t>5.17. Расчет (обоснование) расходов на приобретение материальных запасов</t>
  </si>
  <si>
    <t>Водоотведение</t>
  </si>
  <si>
    <t>5.3. Расчет (обоснование) расходов на оплату услуг связи</t>
  </si>
  <si>
    <t>5.6. Расчет (обоснование) расходов на оплату коммунальных услуг</t>
  </si>
  <si>
    <t>5.8. Расчет (обоснование) расходов на оплату работ, услуг по содержанию имущества</t>
  </si>
  <si>
    <t>5.9. Расчет (обоснование) расходов на оплату работ, услуг по содержанию имущества</t>
  </si>
  <si>
    <t>5.16. Расчет (обоснование) расходов на приобретение материальных запасов</t>
  </si>
  <si>
    <t>5.18. Расчет (обоснование) расходов на приобретение материальных запасов</t>
  </si>
  <si>
    <t>5.19. Расчет (обоснование) расходов на приобретение материальных запасов</t>
  </si>
  <si>
    <t>Кредиторская задолженность продукты питания</t>
  </si>
  <si>
    <t>Основные средства</t>
  </si>
  <si>
    <t>5.11. Расчет (обоснование) расходов на оплату прочих работ, услуг</t>
  </si>
  <si>
    <t>5.20. Расчет (обоснование) расходов на приобретение материальных запасов</t>
  </si>
  <si>
    <t>5.23. Расчет (обоснование) расходов на приобретение материальных запасов</t>
  </si>
  <si>
    <t>1.3.2</t>
  </si>
  <si>
    <t>26320</t>
  </si>
  <si>
    <t>5.10. Расчет (обоснование) расходов на оплату работ, услуг по содержанию имущества</t>
  </si>
  <si>
    <t>5.12. Расчет (обоснование) расходов на оплату прочих работ, услуг</t>
  </si>
  <si>
    <t>5.13. Расчет (обоснование) расходов на приобретение основных средств</t>
  </si>
  <si>
    <t>5.14. Расчет (обоснование) расходов на приобретение основных средств</t>
  </si>
  <si>
    <t>5.15. Расчет (обоснование) расходов на приобретение материальных запасов</t>
  </si>
  <si>
    <t>5.21 Расчет (обоснование) расходов на приобретение материальных запасов</t>
  </si>
  <si>
    <t>5.22. Расчет (обоснование) расходов на приобретение материальных запасов</t>
  </si>
  <si>
    <t>сентября</t>
  </si>
  <si>
    <t>25.09.2024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</si>
</sst>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р_._-;\-* #,##0.00_р_._-;_-* &quot;-&quot;??_р_._-;_-@_-"/>
    <numFmt numFmtId="165" formatCode="#,##0.0"/>
    <numFmt numFmtId="166" formatCode="#,##0.00_ ;[Red]\-#,##0.00\ "/>
    <numFmt numFmtId="167" formatCode="#,##0.00_ ;\-#,##0.00\ "/>
  </numFmts>
  <fonts count="39"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8"/>
      <name val="Times New Roman"/>
      <family val="1"/>
      <charset val="204"/>
    </font>
    <font>
      <i/>
      <sz val="8"/>
      <name val="Times New Roman"/>
      <family val="1"/>
      <charset val="204"/>
    </font>
    <font>
      <i/>
      <sz val="12"/>
      <name val="Times New Roman"/>
      <family val="1"/>
      <charset val="204"/>
    </font>
    <font>
      <sz val="12"/>
      <name val="Times New Roman"/>
      <family val="1"/>
      <charset val="204"/>
    </font>
    <font>
      <b/>
      <sz val="12"/>
      <name val="Times New Roman"/>
      <family val="1"/>
      <charset val="204"/>
    </font>
    <font>
      <b/>
      <sz val="6"/>
      <name val="Times New Roman"/>
      <family val="1"/>
      <charset val="204"/>
    </font>
    <font>
      <sz val="10"/>
      <name val="Times New Roman"/>
      <family val="1"/>
      <charset val="204"/>
    </font>
    <font>
      <sz val="6"/>
      <name val="Times New Roman"/>
      <family val="1"/>
      <charset val="204"/>
    </font>
    <font>
      <vertAlign val="superscript"/>
      <sz val="10"/>
      <name val="Times New Roman"/>
      <family val="1"/>
      <charset val="204"/>
    </font>
    <font>
      <i/>
      <sz val="10"/>
      <name val="Times New Roman"/>
      <family val="1"/>
      <charset val="204"/>
    </font>
    <font>
      <sz val="10"/>
      <name val="Arial"/>
      <family val="2"/>
      <charset val="204"/>
    </font>
    <font>
      <b/>
      <sz val="10"/>
      <name val="Times New Roman"/>
      <family val="1"/>
      <charset val="204"/>
    </font>
    <font>
      <sz val="10"/>
      <color theme="1"/>
      <name val="Times New Roman"/>
      <family val="1"/>
      <charset val="204"/>
    </font>
    <font>
      <sz val="11"/>
      <color theme="1"/>
      <name val="Times New Roman"/>
      <family val="1"/>
      <charset val="204"/>
    </font>
    <font>
      <i/>
      <sz val="11"/>
      <color theme="1"/>
      <name val="Times New Roman"/>
      <family val="1"/>
      <charset val="204"/>
    </font>
    <font>
      <i/>
      <sz val="10"/>
      <color theme="1"/>
      <name val="Times New Roman"/>
      <family val="1"/>
      <charset val="204"/>
    </font>
    <font>
      <b/>
      <sz val="11"/>
      <color theme="1"/>
      <name val="Times New Roman"/>
      <family val="1"/>
      <charset val="204"/>
    </font>
    <font>
      <u/>
      <sz val="11"/>
      <color theme="10"/>
      <name val="Times New Roman"/>
      <family val="1"/>
      <charset val="204"/>
    </font>
    <font>
      <b/>
      <sz val="11"/>
      <name val="Times New Roman"/>
      <family val="1"/>
      <charset val="204"/>
    </font>
    <font>
      <sz val="11"/>
      <name val="Times New Roman"/>
      <family val="1"/>
      <charset val="204"/>
    </font>
    <font>
      <i/>
      <sz val="11"/>
      <name val="Times New Roman"/>
      <family val="1"/>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b/>
      <sz val="9"/>
      <name val="Times New Roman"/>
      <family val="1"/>
      <charset val="204"/>
    </font>
    <font>
      <b/>
      <vertAlign val="superscript"/>
      <sz val="9"/>
      <name val="Times New Roman"/>
      <family val="1"/>
      <charset val="204"/>
    </font>
    <font>
      <sz val="11"/>
      <color theme="1"/>
      <name val="Calibri"/>
      <family val="2"/>
      <charset val="204"/>
      <scheme val="minor"/>
    </font>
    <font>
      <sz val="11"/>
      <color rgb="FF333333"/>
      <name val="Times New Roman"/>
      <family val="1"/>
      <charset val="204"/>
    </font>
    <font>
      <b/>
      <sz val="11"/>
      <color rgb="FF333333"/>
      <name val="Times New Roman"/>
      <family val="1"/>
      <charset val="204"/>
    </font>
    <font>
      <b/>
      <sz val="12"/>
      <color theme="1"/>
      <name val="Times New Roman"/>
      <family val="1"/>
      <charset val="204"/>
    </font>
    <font>
      <sz val="8"/>
      <color theme="1"/>
      <name val="Times New Roman"/>
      <family val="1"/>
      <charset val="204"/>
    </font>
    <font>
      <b/>
      <i/>
      <sz val="8"/>
      <name val="Times New Roman"/>
      <family val="1"/>
      <charset val="204"/>
    </font>
    <font>
      <sz val="14"/>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13" fillId="0" borderId="0"/>
    <xf numFmtId="164" fontId="32" fillId="0" borderId="0" applyFont="0" applyFill="0" applyBorder="0" applyAlignment="0" applyProtection="0"/>
  </cellStyleXfs>
  <cellXfs count="764">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vertical="center" wrapText="1"/>
    </xf>
    <xf numFmtId="4" fontId="0" fillId="0" borderId="1" xfId="0" applyNumberFormat="1" applyBorder="1" applyAlignment="1">
      <alignment vertical="center" wrapText="1"/>
    </xf>
    <xf numFmtId="0" fontId="0" fillId="3" borderId="1" xfId="0"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0" fillId="0" borderId="0"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xf>
    <xf numFmtId="0" fontId="9" fillId="0" borderId="3" xfId="0" applyFont="1" applyBorder="1" applyAlignment="1">
      <alignment horizontal="left"/>
    </xf>
    <xf numFmtId="0" fontId="9" fillId="0" borderId="9" xfId="0" applyFont="1" applyBorder="1" applyAlignment="1">
      <alignment horizontal="right"/>
    </xf>
    <xf numFmtId="0" fontId="9" fillId="0" borderId="9" xfId="0" applyFont="1" applyBorder="1" applyAlignment="1">
      <alignment horizontal="center"/>
    </xf>
    <xf numFmtId="0" fontId="9" fillId="0" borderId="12" xfId="0" applyFont="1" applyBorder="1" applyAlignment="1">
      <alignment horizontal="right"/>
    </xf>
    <xf numFmtId="0" fontId="9" fillId="0" borderId="12" xfId="0" applyFont="1" applyBorder="1" applyAlignment="1">
      <alignment horizontal="center"/>
    </xf>
    <xf numFmtId="3" fontId="9" fillId="0" borderId="9" xfId="0" applyNumberFormat="1" applyFont="1" applyBorder="1" applyAlignment="1">
      <alignment horizontal="right"/>
    </xf>
    <xf numFmtId="0" fontId="9" fillId="0" borderId="12" xfId="0" applyFont="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right"/>
    </xf>
    <xf numFmtId="3" fontId="9" fillId="0" borderId="1" xfId="0" applyNumberFormat="1" applyFont="1" applyBorder="1" applyAlignment="1">
      <alignment horizontal="right"/>
    </xf>
    <xf numFmtId="0" fontId="9" fillId="0" borderId="12" xfId="0" applyFont="1" applyBorder="1" applyAlignment="1">
      <alignment horizontal="left"/>
    </xf>
    <xf numFmtId="0" fontId="9" fillId="0" borderId="1" xfId="0" applyFont="1" applyBorder="1" applyAlignment="1">
      <alignment horizontal="center" vertical="center" wrapText="1"/>
    </xf>
    <xf numFmtId="4" fontId="9" fillId="0" borderId="1" xfId="0" applyNumberFormat="1" applyFont="1" applyBorder="1" applyAlignment="1">
      <alignment horizontal="right"/>
    </xf>
    <xf numFmtId="4" fontId="9" fillId="0" borderId="12" xfId="0" applyNumberFormat="1" applyFont="1" applyBorder="1" applyAlignment="1">
      <alignment horizontal="right"/>
    </xf>
    <xf numFmtId="0" fontId="9" fillId="0" borderId="8" xfId="0" applyFont="1" applyBorder="1" applyAlignment="1">
      <alignment horizontal="left" indent="1"/>
    </xf>
    <xf numFmtId="0" fontId="9" fillId="0" borderId="12" xfId="0" applyFont="1" applyBorder="1" applyAlignment="1">
      <alignment horizontal="left" indent="1"/>
    </xf>
    <xf numFmtId="0" fontId="9" fillId="0" borderId="9" xfId="0" applyFont="1" applyBorder="1" applyAlignment="1">
      <alignment horizontal="left" indent="1"/>
    </xf>
    <xf numFmtId="0" fontId="9" fillId="0" borderId="8" xfId="0" applyFont="1" applyBorder="1" applyAlignment="1">
      <alignment horizontal="left"/>
    </xf>
    <xf numFmtId="0" fontId="9" fillId="0" borderId="11" xfId="0" applyFont="1" applyBorder="1" applyAlignment="1">
      <alignment horizontal="left" indent="1"/>
    </xf>
    <xf numFmtId="0" fontId="9" fillId="0" borderId="8" xfId="0" applyFont="1" applyBorder="1" applyAlignment="1">
      <alignment horizontal="center" wrapText="1"/>
    </xf>
    <xf numFmtId="0" fontId="12" fillId="0" borderId="9" xfId="0" applyFont="1" applyBorder="1" applyAlignment="1">
      <alignment horizontal="center" vertical="center"/>
    </xf>
    <xf numFmtId="0" fontId="12" fillId="0" borderId="9" xfId="0" applyFont="1" applyBorder="1" applyAlignment="1">
      <alignment horizontal="center"/>
    </xf>
    <xf numFmtId="0" fontId="12" fillId="0" borderId="1" xfId="0" applyFont="1" applyBorder="1" applyAlignment="1">
      <alignment horizontal="center" vertical="center"/>
    </xf>
    <xf numFmtId="0" fontId="9" fillId="0" borderId="1" xfId="0" applyFont="1" applyBorder="1" applyAlignment="1">
      <alignment horizontal="right"/>
    </xf>
    <xf numFmtId="0" fontId="8" fillId="0" borderId="0" xfId="0" applyFont="1" applyAlignment="1">
      <alignment horizontal="center" wrapText="1"/>
    </xf>
    <xf numFmtId="0" fontId="9" fillId="0" borderId="0" xfId="0" applyFont="1" applyAlignment="1">
      <alignment horizontal="left" wrapText="1"/>
    </xf>
    <xf numFmtId="0" fontId="9" fillId="0" borderId="1" xfId="0" applyFont="1" applyBorder="1" applyAlignment="1">
      <alignment horizontal="right" wrapText="1"/>
    </xf>
    <xf numFmtId="0" fontId="6" fillId="0" borderId="0" xfId="0" applyFont="1" applyAlignment="1">
      <alignment horizontal="left" wrapText="1"/>
    </xf>
    <xf numFmtId="0" fontId="9" fillId="0" borderId="1" xfId="0" applyFont="1" applyBorder="1" applyAlignment="1">
      <alignment horizontal="center" wrapText="1"/>
    </xf>
    <xf numFmtId="0" fontId="9" fillId="0" borderId="1" xfId="0" applyFont="1" applyBorder="1" applyAlignment="1">
      <alignment horizontal="center" vertical="center"/>
    </xf>
    <xf numFmtId="0" fontId="9" fillId="0" borderId="1" xfId="0" applyFont="1" applyBorder="1" applyAlignment="1">
      <alignment horizontal="left"/>
    </xf>
    <xf numFmtId="4" fontId="9" fillId="0" borderId="1" xfId="0" applyNumberFormat="1" applyFont="1" applyBorder="1" applyAlignment="1">
      <alignment horizontal="righ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xf>
    <xf numFmtId="0" fontId="9" fillId="0" borderId="1" xfId="0" applyFont="1" applyBorder="1" applyAlignment="1">
      <alignment horizontal="center"/>
    </xf>
    <xf numFmtId="4" fontId="9" fillId="0" borderId="9" xfId="0" applyNumberFormat="1" applyFont="1" applyBorder="1" applyAlignment="1">
      <alignment horizontal="right"/>
    </xf>
    <xf numFmtId="10" fontId="9" fillId="0" borderId="9" xfId="0" applyNumberFormat="1" applyFont="1" applyBorder="1" applyAlignment="1">
      <alignment horizontal="right"/>
    </xf>
    <xf numFmtId="10" fontId="9" fillId="0" borderId="12" xfId="0" applyNumberFormat="1" applyFont="1" applyBorder="1" applyAlignment="1">
      <alignment horizontal="right"/>
    </xf>
    <xf numFmtId="49" fontId="7" fillId="0" borderId="0" xfId="0" applyNumberFormat="1" applyFont="1" applyBorder="1" applyAlignment="1"/>
    <xf numFmtId="0" fontId="7" fillId="0" borderId="0" xfId="0" applyFont="1" applyBorder="1" applyAlignment="1"/>
    <xf numFmtId="0" fontId="9" fillId="0" borderId="12" xfId="0" applyFont="1" applyBorder="1" applyAlignment="1">
      <alignment horizontal="left" wrapText="1"/>
    </xf>
    <xf numFmtId="4" fontId="9" fillId="0" borderId="9" xfId="0" applyNumberFormat="1" applyFont="1" applyBorder="1" applyAlignment="1">
      <alignment horizontal="center"/>
    </xf>
    <xf numFmtId="10" fontId="9" fillId="0" borderId="1" xfId="0" applyNumberFormat="1" applyFont="1" applyBorder="1" applyAlignment="1">
      <alignment horizontal="right"/>
    </xf>
    <xf numFmtId="165" fontId="9" fillId="0" borderId="9" xfId="0" applyNumberFormat="1" applyFont="1" applyBorder="1" applyAlignment="1">
      <alignment horizontal="right"/>
    </xf>
    <xf numFmtId="40" fontId="0" fillId="0" borderId="1" xfId="0" applyNumberFormat="1" applyBorder="1" applyAlignment="1">
      <alignment vertical="center" wrapText="1"/>
    </xf>
    <xf numFmtId="4" fontId="0" fillId="0" borderId="0" xfId="0" applyNumberFormat="1"/>
    <xf numFmtId="2" fontId="9" fillId="0" borderId="1" xfId="0" applyNumberFormat="1" applyFont="1" applyBorder="1" applyAlignment="1">
      <alignment horizontal="right" wrapText="1"/>
    </xf>
    <xf numFmtId="0" fontId="9" fillId="0" borderId="1" xfId="0" applyFont="1" applyBorder="1" applyAlignment="1">
      <alignment horizontal="left" wrapText="1"/>
    </xf>
    <xf numFmtId="0" fontId="9" fillId="0" borderId="9" xfId="0" applyFont="1" applyBorder="1" applyAlignment="1">
      <alignment horizontal="right"/>
    </xf>
    <xf numFmtId="0" fontId="7" fillId="0" borderId="0" xfId="0" applyFont="1" applyAlignment="1">
      <alignment horizontal="left"/>
    </xf>
    <xf numFmtId="2" fontId="0" fillId="0" borderId="1" xfId="0" applyNumberFormat="1" applyBorder="1" applyAlignment="1">
      <alignment vertical="center" wrapText="1"/>
    </xf>
    <xf numFmtId="0" fontId="7" fillId="0" borderId="2" xfId="0" applyFont="1" applyBorder="1" applyAlignment="1">
      <alignment horizontal="left"/>
    </xf>
    <xf numFmtId="0" fontId="7" fillId="0" borderId="0" xfId="0" applyFont="1" applyBorder="1" applyAlignment="1">
      <alignment wrapText="1"/>
    </xf>
    <xf numFmtId="0" fontId="0" fillId="2" borderId="1" xfId="0" applyFill="1" applyBorder="1" applyAlignment="1">
      <alignment vertical="center" wrapText="1"/>
    </xf>
    <xf numFmtId="166" fontId="0" fillId="0" borderId="0" xfId="0" applyNumberFormat="1"/>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left"/>
    </xf>
    <xf numFmtId="0" fontId="9" fillId="0" borderId="8" xfId="0" applyFont="1" applyBorder="1" applyAlignment="1">
      <alignment horizontal="center" vertical="center"/>
    </xf>
    <xf numFmtId="0" fontId="9" fillId="0" borderId="0" xfId="0" applyFont="1" applyBorder="1" applyAlignment="1">
      <alignment horizontal="left"/>
    </xf>
    <xf numFmtId="0" fontId="9" fillId="0" borderId="0" xfId="0" applyFont="1" applyBorder="1" applyAlignment="1">
      <alignment horizontal="right"/>
    </xf>
    <xf numFmtId="0" fontId="15" fillId="0" borderId="0" xfId="0" applyFont="1"/>
    <xf numFmtId="0" fontId="16" fillId="0" borderId="0" xfId="0" applyFont="1"/>
    <xf numFmtId="49" fontId="14" fillId="0" borderId="0" xfId="0" applyNumberFormat="1" applyFont="1" applyBorder="1" applyAlignment="1"/>
    <xf numFmtId="0" fontId="7" fillId="0" borderId="0" xfId="0" applyFont="1" applyAlignment="1"/>
    <xf numFmtId="0" fontId="14" fillId="0" borderId="0" xfId="0" applyFont="1" applyBorder="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0" xfId="0" applyFont="1"/>
    <xf numFmtId="0" fontId="18" fillId="0" borderId="1" xfId="0" applyFont="1" applyBorder="1"/>
    <xf numFmtId="4" fontId="18" fillId="0" borderId="1" xfId="0" applyNumberFormat="1" applyFont="1" applyBorder="1"/>
    <xf numFmtId="0" fontId="15" fillId="0" borderId="1" xfId="0" applyFont="1" applyBorder="1"/>
    <xf numFmtId="4" fontId="15" fillId="0" borderId="1" xfId="0" applyNumberFormat="1" applyFont="1" applyBorder="1"/>
    <xf numFmtId="4" fontId="9" fillId="0" borderId="1" xfId="0" applyNumberFormat="1" applyFont="1" applyBorder="1" applyAlignment="1"/>
    <xf numFmtId="2" fontId="15" fillId="0" borderId="1" xfId="0" applyNumberFormat="1" applyFont="1" applyBorder="1"/>
    <xf numFmtId="4" fontId="15" fillId="0" borderId="0" xfId="0" applyNumberFormat="1" applyFont="1"/>
    <xf numFmtId="0" fontId="19" fillId="0" borderId="0" xfId="0" applyFont="1"/>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0" fontId="19" fillId="0" borderId="1" xfId="0" applyNumberFormat="1" applyFont="1" applyBorder="1" applyAlignment="1">
      <alignment horizontal="center" vertical="center" wrapText="1"/>
    </xf>
    <xf numFmtId="40" fontId="21" fillId="0" borderId="1" xfId="0" applyNumberFormat="1" applyFont="1" applyBorder="1" applyAlignment="1">
      <alignment horizontal="center" vertical="center" wrapText="1"/>
    </xf>
    <xf numFmtId="0" fontId="16" fillId="0" borderId="1" xfId="0" applyFont="1" applyBorder="1" applyAlignment="1">
      <alignment horizontal="left" vertical="center" wrapText="1" indent="2"/>
    </xf>
    <xf numFmtId="40" fontId="22" fillId="0" borderId="1" xfId="0" applyNumberFormat="1" applyFont="1" applyBorder="1" applyAlignment="1">
      <alignment horizontal="center" vertical="center" wrapText="1"/>
    </xf>
    <xf numFmtId="0" fontId="16" fillId="0" borderId="1" xfId="0" applyFont="1" applyBorder="1" applyAlignment="1">
      <alignment wrapText="1"/>
    </xf>
    <xf numFmtId="0" fontId="19" fillId="4" borderId="1" xfId="0" applyFont="1" applyFill="1" applyBorder="1" applyAlignment="1">
      <alignment vertical="center" wrapText="1"/>
    </xf>
    <xf numFmtId="0" fontId="16" fillId="4" borderId="1" xfId="0" applyFont="1" applyFill="1" applyBorder="1" applyAlignment="1">
      <alignment horizontal="center" vertical="center" wrapText="1"/>
    </xf>
    <xf numFmtId="40" fontId="19" fillId="4" borderId="1" xfId="0" applyNumberFormat="1" applyFont="1" applyFill="1" applyBorder="1" applyAlignment="1">
      <alignment horizontal="center" vertical="center" wrapText="1"/>
    </xf>
    <xf numFmtId="40" fontId="21" fillId="4" borderId="1" xfId="0" applyNumberFormat="1" applyFont="1" applyFill="1" applyBorder="1" applyAlignment="1">
      <alignment horizontal="center" vertical="center" wrapText="1"/>
    </xf>
    <xf numFmtId="0" fontId="16" fillId="4" borderId="1" xfId="0" applyFont="1" applyFill="1" applyBorder="1" applyAlignment="1">
      <alignment vertical="center" wrapText="1"/>
    </xf>
    <xf numFmtId="40" fontId="23"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indent="2"/>
    </xf>
    <xf numFmtId="0" fontId="16" fillId="4" borderId="5" xfId="0" applyFont="1" applyFill="1" applyBorder="1" applyAlignment="1">
      <alignment horizontal="center" vertical="center" wrapText="1"/>
    </xf>
    <xf numFmtId="40" fontId="22" fillId="4" borderId="5" xfId="0" applyNumberFormat="1" applyFont="1" applyFill="1" applyBorder="1" applyAlignment="1">
      <alignment horizontal="center" vertical="center" wrapText="1"/>
    </xf>
    <xf numFmtId="40" fontId="22"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indent="4"/>
    </xf>
    <xf numFmtId="0" fontId="19" fillId="4" borderId="1" xfId="0" applyFont="1" applyFill="1" applyBorder="1" applyAlignment="1">
      <alignment horizontal="center" vertical="center" wrapText="1"/>
    </xf>
    <xf numFmtId="4" fontId="0" fillId="0" borderId="1" xfId="0" applyNumberFormat="1" applyBorder="1" applyAlignment="1">
      <alignment vertical="center" wrapText="1"/>
    </xf>
    <xf numFmtId="166" fontId="0" fillId="0" borderId="1" xfId="0" applyNumberFormat="1" applyBorder="1" applyAlignment="1">
      <alignment vertical="center" wrapText="1"/>
    </xf>
    <xf numFmtId="0" fontId="9" fillId="0" borderId="9" xfId="0" applyFont="1" applyBorder="1" applyAlignment="1">
      <alignment horizontal="right"/>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40" fontId="22" fillId="0" borderId="1" xfId="0" applyNumberFormat="1" applyFont="1" applyBorder="1" applyAlignment="1">
      <alignment horizontal="center" vertical="center" wrapText="1"/>
    </xf>
    <xf numFmtId="40" fontId="22" fillId="0" borderId="1" xfId="0" applyNumberFormat="1" applyFont="1" applyBorder="1" applyAlignment="1">
      <alignment horizontal="center" vertical="center" wrapText="1"/>
    </xf>
    <xf numFmtId="40" fontId="2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 fontId="9" fillId="0" borderId="1" xfId="0" applyNumberFormat="1" applyFont="1" applyBorder="1" applyAlignment="1">
      <alignment horizontal="right"/>
    </xf>
    <xf numFmtId="0" fontId="0" fillId="0" borderId="7" xfId="0" applyFill="1" applyBorder="1" applyAlignment="1">
      <alignment vertical="center" wrapText="1"/>
    </xf>
    <xf numFmtId="0" fontId="9" fillId="0" borderId="9" xfId="0" applyFont="1" applyBorder="1" applyAlignment="1">
      <alignment horizontal="right"/>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0" fontId="9" fillId="0" borderId="9" xfId="0" applyFont="1" applyBorder="1" applyAlignment="1">
      <alignment horizontal="right"/>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0" fontId="9" fillId="0" borderId="0" xfId="0" applyFont="1" applyBorder="1" applyAlignment="1">
      <alignment horizontal="center" wrapText="1"/>
    </xf>
    <xf numFmtId="40" fontId="22" fillId="4" borderId="1" xfId="0" applyNumberFormat="1" applyFont="1" applyFill="1" applyBorder="1" applyAlignment="1">
      <alignment horizontal="center" vertical="center" wrapText="1"/>
    </xf>
    <xf numFmtId="0" fontId="24" fillId="0" borderId="0" xfId="0" applyNumberFormat="1" applyFont="1" applyBorder="1" applyAlignment="1">
      <alignment horizontal="left"/>
    </xf>
    <xf numFmtId="0" fontId="3" fillId="0" borderId="0" xfId="0" applyNumberFormat="1" applyFont="1" applyBorder="1" applyAlignment="1">
      <alignment horizontal="left"/>
    </xf>
    <xf numFmtId="0" fontId="10" fillId="0" borderId="0" xfId="0" applyNumberFormat="1" applyFont="1" applyBorder="1" applyAlignment="1">
      <alignment horizontal="left"/>
    </xf>
    <xf numFmtId="0" fontId="10" fillId="0" borderId="0" xfId="0" applyNumberFormat="1" applyFont="1" applyBorder="1" applyAlignment="1">
      <alignment horizontal="center" vertical="top"/>
    </xf>
    <xf numFmtId="0" fontId="29" fillId="0" borderId="0" xfId="0" applyNumberFormat="1" applyFont="1" applyBorder="1" applyAlignment="1">
      <alignment horizontal="left"/>
    </xf>
    <xf numFmtId="0" fontId="30" fillId="0" borderId="0" xfId="0" applyNumberFormat="1" applyFont="1" applyBorder="1" applyAlignment="1">
      <alignment horizontal="left"/>
    </xf>
    <xf numFmtId="0" fontId="30" fillId="0" borderId="0" xfId="0" applyNumberFormat="1" applyFont="1" applyBorder="1" applyAlignment="1">
      <alignment horizontal="right"/>
    </xf>
    <xf numFmtId="0" fontId="3" fillId="0" borderId="0" xfId="0" applyNumberFormat="1" applyFont="1" applyBorder="1" applyAlignment="1">
      <alignment horizontal="right"/>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right"/>
    </xf>
    <xf numFmtId="0" fontId="7" fillId="0" borderId="0" xfId="0" applyFont="1" applyAlignment="1">
      <alignment horizontal="center"/>
    </xf>
    <xf numFmtId="0" fontId="7" fillId="0" borderId="0" xfId="0" applyFont="1" applyAlignment="1">
      <alignment horizontal="left"/>
    </xf>
    <xf numFmtId="0" fontId="9" fillId="0" borderId="8" xfId="0" applyFont="1" applyBorder="1" applyAlignment="1">
      <alignment horizontal="center" vertical="center"/>
    </xf>
    <xf numFmtId="4" fontId="9" fillId="0" borderId="1" xfId="0" applyNumberFormat="1" applyFont="1" applyBorder="1" applyAlignment="1">
      <alignment horizontal="right"/>
    </xf>
    <xf numFmtId="0" fontId="7" fillId="0" borderId="0" xfId="0" applyFont="1" applyBorder="1" applyAlignment="1">
      <alignment horizontal="center" wrapText="1"/>
    </xf>
    <xf numFmtId="0" fontId="7" fillId="0" borderId="0" xfId="0" applyFont="1" applyAlignment="1">
      <alignment horizontal="right"/>
    </xf>
    <xf numFmtId="0" fontId="8" fillId="0" borderId="0" xfId="0" applyFont="1" applyAlignment="1">
      <alignment horizontal="right"/>
    </xf>
    <xf numFmtId="0" fontId="33" fillId="0" borderId="0" xfId="0" applyFont="1" applyAlignment="1">
      <alignment horizontal="center"/>
    </xf>
    <xf numFmtId="0" fontId="9" fillId="0" borderId="0" xfId="0" applyFont="1" applyAlignment="1">
      <alignment horizontal="right"/>
    </xf>
    <xf numFmtId="0" fontId="6" fillId="0" borderId="0" xfId="0" applyFont="1" applyAlignment="1">
      <alignment horizontal="right"/>
    </xf>
    <xf numFmtId="0" fontId="33" fillId="0" borderId="1" xfId="0" applyFont="1" applyBorder="1" applyAlignment="1">
      <alignment horizontal="center" wrapText="1"/>
    </xf>
    <xf numFmtId="0" fontId="9" fillId="0" borderId="0" xfId="0" applyFont="1" applyBorder="1" applyAlignment="1">
      <alignment horizontal="right" wrapText="1"/>
    </xf>
    <xf numFmtId="0" fontId="9" fillId="4" borderId="1" xfId="0" applyFont="1" applyFill="1" applyBorder="1" applyAlignment="1">
      <alignment horizontal="center" vertical="center" wrapText="1"/>
    </xf>
    <xf numFmtId="0" fontId="4" fillId="0" borderId="0" xfId="0" applyFont="1" applyAlignment="1">
      <alignment horizontal="right"/>
    </xf>
    <xf numFmtId="165" fontId="14" fillId="0" borderId="0" xfId="0" applyNumberFormat="1" applyFont="1" applyBorder="1" applyAlignment="1">
      <alignment horizontal="right" wrapText="1"/>
    </xf>
    <xf numFmtId="0" fontId="7" fillId="0" borderId="0" xfId="0" applyFont="1" applyAlignment="1">
      <alignment horizontal="left" vertical="center"/>
    </xf>
    <xf numFmtId="0" fontId="14" fillId="0" borderId="0" xfId="0" applyFont="1" applyBorder="1" applyAlignment="1">
      <alignment horizontal="left" wrapText="1"/>
    </xf>
    <xf numFmtId="2" fontId="14" fillId="0" borderId="1" xfId="0" applyNumberFormat="1" applyFont="1" applyBorder="1" applyAlignment="1">
      <alignment horizontal="right" wrapText="1"/>
    </xf>
    <xf numFmtId="4" fontId="9" fillId="0" borderId="0" xfId="0" applyNumberFormat="1" applyFont="1" applyBorder="1" applyAlignment="1">
      <alignment horizontal="right" wrapText="1"/>
    </xf>
    <xf numFmtId="0" fontId="8" fillId="0" borderId="0" xfId="0" applyFont="1" applyBorder="1" applyAlignment="1">
      <alignment horizontal="center"/>
    </xf>
    <xf numFmtId="0" fontId="33" fillId="0" borderId="8" xfId="0" applyFont="1" applyBorder="1" applyAlignment="1">
      <alignment horizontal="center" vertical="center"/>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33" fillId="0" borderId="0" xfId="0" applyFont="1"/>
    <xf numFmtId="0" fontId="0" fillId="0" borderId="0" xfId="0" applyAlignment="1">
      <alignment horizontal="right"/>
    </xf>
    <xf numFmtId="49" fontId="7" fillId="0" borderId="0" xfId="0" applyNumberFormat="1" applyFont="1" applyBorder="1" applyAlignment="1">
      <alignment horizontal="right"/>
    </xf>
    <xf numFmtId="0" fontId="10" fillId="0" borderId="0" xfId="0" applyFont="1" applyBorder="1" applyAlignment="1">
      <alignment horizontal="right"/>
    </xf>
    <xf numFmtId="0" fontId="7" fillId="0" borderId="0" xfId="0" applyFont="1" applyBorder="1" applyAlignment="1">
      <alignment horizontal="right" vertical="center" wrapText="1"/>
    </xf>
    <xf numFmtId="0" fontId="9" fillId="0" borderId="9" xfId="0" applyFont="1" applyBorder="1" applyAlignment="1">
      <alignment horizontal="left" vertical="center"/>
    </xf>
    <xf numFmtId="0" fontId="14" fillId="0" borderId="0" xfId="0" applyFont="1" applyBorder="1" applyAlignment="1">
      <alignment horizontal="right" wrapText="1"/>
    </xf>
    <xf numFmtId="0" fontId="14" fillId="0" borderId="0" xfId="0" applyFont="1" applyBorder="1" applyAlignment="1">
      <alignment wrapText="1"/>
    </xf>
    <xf numFmtId="0" fontId="7" fillId="0" borderId="0" xfId="0" applyFont="1" applyBorder="1" applyAlignment="1">
      <alignment horizontal="right"/>
    </xf>
    <xf numFmtId="0" fontId="0" fillId="0" borderId="0" xfId="0" applyAlignment="1">
      <alignment horizontal="right" vertical="center"/>
    </xf>
    <xf numFmtId="49" fontId="7" fillId="0" borderId="0" xfId="0" applyNumberFormat="1" applyFont="1" applyBorder="1" applyAlignment="1">
      <alignment horizontal="right" vertical="center"/>
    </xf>
    <xf numFmtId="0" fontId="7" fillId="0" borderId="0" xfId="0" applyFont="1" applyBorder="1" applyAlignment="1">
      <alignment horizontal="right" vertical="center"/>
    </xf>
    <xf numFmtId="164" fontId="0" fillId="0" borderId="0" xfId="0" applyNumberFormat="1"/>
    <xf numFmtId="0" fontId="9" fillId="2" borderId="1" xfId="0" applyFont="1" applyFill="1" applyBorder="1" applyAlignment="1">
      <alignment horizontal="left" wrapText="1"/>
    </xf>
    <xf numFmtId="4" fontId="9" fillId="2" borderId="1" xfId="0" applyNumberFormat="1" applyFont="1" applyFill="1" applyBorder="1" applyAlignment="1">
      <alignment horizontal="right"/>
    </xf>
    <xf numFmtId="4" fontId="33" fillId="0" borderId="9" xfId="0" applyNumberFormat="1" applyFont="1" applyBorder="1" applyAlignment="1">
      <alignment horizontal="right"/>
    </xf>
    <xf numFmtId="4" fontId="0" fillId="0" borderId="0" xfId="0" applyNumberFormat="1" applyAlignment="1">
      <alignment horizontal="right" vertical="center"/>
    </xf>
    <xf numFmtId="4" fontId="0" fillId="0" borderId="0" xfId="0" applyNumberFormat="1" applyAlignment="1">
      <alignment horizontal="right"/>
    </xf>
    <xf numFmtId="0" fontId="9" fillId="0" borderId="0" xfId="0" applyFont="1" applyFill="1" applyBorder="1" applyAlignment="1">
      <alignment horizontal="right" vertical="center"/>
    </xf>
    <xf numFmtId="4" fontId="9" fillId="0" borderId="1" xfId="0" applyNumberFormat="1" applyFont="1" applyBorder="1" applyAlignment="1">
      <alignment horizontal="right"/>
    </xf>
    <xf numFmtId="0" fontId="3" fillId="0" borderId="0" xfId="0" applyNumberFormat="1" applyFont="1" applyBorder="1" applyAlignment="1">
      <alignment horizontal="left"/>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39" fontId="16" fillId="0" borderId="0" xfId="0" applyNumberFormat="1" applyFont="1"/>
    <xf numFmtId="39" fontId="9" fillId="0" borderId="1" xfId="0" applyNumberFormat="1" applyFont="1" applyBorder="1" applyAlignment="1">
      <alignment horizontal="right"/>
    </xf>
    <xf numFmtId="0" fontId="3" fillId="0" borderId="0" xfId="0" applyNumberFormat="1" applyFont="1" applyBorder="1" applyAlignment="1">
      <alignment horizontal="left"/>
    </xf>
    <xf numFmtId="0" fontId="16" fillId="0" borderId="1" xfId="0" applyFont="1" applyBorder="1" applyAlignment="1">
      <alignment horizontal="center" vertical="center" wrapText="1"/>
    </xf>
    <xf numFmtId="0" fontId="16" fillId="0" borderId="0" xfId="0" applyFont="1" applyAlignment="1">
      <alignment horizontal="left" vertical="center" wrapText="1"/>
    </xf>
    <xf numFmtId="2" fontId="15" fillId="0" borderId="1" xfId="2" applyNumberFormat="1" applyFont="1" applyBorder="1" applyAlignment="1">
      <alignment vertical="center"/>
    </xf>
    <xf numFmtId="39" fontId="16" fillId="0" borderId="1" xfId="0" applyNumberFormat="1"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0" fontId="3" fillId="0" borderId="0" xfId="0" applyNumberFormat="1" applyFont="1" applyBorder="1" applyAlignment="1">
      <alignment horizontal="left"/>
    </xf>
    <xf numFmtId="0" fontId="3" fillId="0" borderId="0" xfId="0" applyNumberFormat="1" applyFont="1" applyBorder="1" applyAlignment="1">
      <alignment horizontal="left"/>
    </xf>
    <xf numFmtId="0" fontId="29" fillId="0" borderId="0" xfId="0" applyNumberFormat="1" applyFont="1" applyBorder="1" applyAlignment="1">
      <alignment horizontal="left"/>
    </xf>
    <xf numFmtId="39" fontId="3" fillId="0" borderId="9" xfId="0" applyNumberFormat="1" applyFont="1" applyBorder="1" applyAlignment="1">
      <alignment horizontal="center"/>
    </xf>
    <xf numFmtId="39" fontId="3" fillId="0" borderId="3" xfId="0" applyNumberFormat="1" applyFont="1" applyBorder="1" applyAlignment="1">
      <alignment horizontal="center"/>
    </xf>
    <xf numFmtId="39" fontId="3" fillId="0" borderId="10" xfId="0" applyNumberFormat="1" applyFont="1" applyBorder="1" applyAlignment="1">
      <alignment horizontal="center"/>
    </xf>
    <xf numFmtId="0" fontId="3" fillId="0" borderId="9" xfId="0" applyNumberFormat="1" applyFont="1" applyBorder="1" applyAlignment="1">
      <alignment horizontal="center"/>
    </xf>
    <xf numFmtId="0" fontId="3" fillId="0" borderId="3" xfId="0" applyNumberFormat="1" applyFont="1" applyBorder="1" applyAlignment="1">
      <alignment horizontal="center"/>
    </xf>
    <xf numFmtId="0" fontId="3" fillId="0" borderId="22" xfId="0" applyNumberFormat="1" applyFont="1" applyBorder="1" applyAlignment="1">
      <alignment horizontal="center"/>
    </xf>
    <xf numFmtId="39" fontId="3" fillId="0" borderId="12" xfId="0" applyNumberFormat="1" applyFont="1" applyBorder="1" applyAlignment="1">
      <alignment horizontal="center"/>
    </xf>
    <xf numFmtId="39" fontId="3" fillId="0" borderId="2" xfId="0" applyNumberFormat="1" applyFont="1" applyBorder="1" applyAlignment="1">
      <alignment horizontal="center"/>
    </xf>
    <xf numFmtId="39" fontId="3" fillId="0" borderId="15" xfId="0" applyNumberFormat="1" applyFont="1" applyBorder="1" applyAlignment="1">
      <alignment horizontal="center"/>
    </xf>
    <xf numFmtId="0" fontId="3" fillId="0" borderId="12" xfId="0" applyNumberFormat="1" applyFont="1" applyBorder="1" applyAlignment="1">
      <alignment horizontal="center"/>
    </xf>
    <xf numFmtId="0" fontId="3" fillId="0" borderId="2" xfId="0" applyNumberFormat="1" applyFont="1" applyBorder="1" applyAlignment="1">
      <alignment horizontal="center"/>
    </xf>
    <xf numFmtId="0" fontId="3" fillId="0" borderId="31" xfId="0" applyNumberFormat="1" applyFont="1" applyBorder="1" applyAlignment="1">
      <alignment horizontal="center"/>
    </xf>
    <xf numFmtId="39" fontId="3" fillId="3" borderId="9" xfId="0" applyNumberFormat="1" applyFont="1" applyFill="1" applyBorder="1" applyAlignment="1">
      <alignment horizontal="center"/>
    </xf>
    <xf numFmtId="39" fontId="3" fillId="3" borderId="3" xfId="0" applyNumberFormat="1" applyFont="1" applyFill="1" applyBorder="1" applyAlignment="1">
      <alignment horizontal="center"/>
    </xf>
    <xf numFmtId="39" fontId="3" fillId="3" borderId="10" xfId="0" applyNumberFormat="1" applyFont="1" applyFill="1" applyBorder="1" applyAlignment="1">
      <alignment horizontal="center"/>
    </xf>
    <xf numFmtId="0" fontId="3" fillId="3" borderId="9" xfId="0" applyNumberFormat="1" applyFont="1" applyFill="1" applyBorder="1" applyAlignment="1">
      <alignment horizontal="center"/>
    </xf>
    <xf numFmtId="0" fontId="3" fillId="3" borderId="3" xfId="0" applyNumberFormat="1" applyFont="1" applyFill="1" applyBorder="1" applyAlignment="1">
      <alignment horizontal="center"/>
    </xf>
    <xf numFmtId="0" fontId="3" fillId="3" borderId="22" xfId="0" applyNumberFormat="1" applyFont="1" applyFill="1" applyBorder="1" applyAlignment="1">
      <alignment horizontal="center"/>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left"/>
    </xf>
    <xf numFmtId="0" fontId="9" fillId="0" borderId="8" xfId="0" applyFont="1" applyBorder="1" applyAlignment="1">
      <alignment horizontal="center" vertical="center"/>
    </xf>
    <xf numFmtId="4" fontId="9" fillId="0" borderId="1" xfId="0" applyNumberFormat="1" applyFont="1" applyBorder="1" applyAlignment="1">
      <alignment horizontal="center"/>
    </xf>
    <xf numFmtId="4" fontId="9" fillId="0" borderId="1" xfId="0" applyNumberFormat="1" applyFont="1" applyBorder="1" applyAlignment="1">
      <alignment horizontal="right"/>
    </xf>
    <xf numFmtId="0" fontId="3" fillId="0" borderId="3" xfId="0" applyNumberFormat="1" applyFont="1" applyBorder="1" applyAlignment="1"/>
    <xf numFmtId="0" fontId="3" fillId="0" borderId="22" xfId="0" applyNumberFormat="1" applyFont="1" applyBorder="1" applyAlignment="1"/>
    <xf numFmtId="0" fontId="3" fillId="0" borderId="35" xfId="0" applyNumberFormat="1" applyFont="1" applyBorder="1" applyAlignment="1"/>
    <xf numFmtId="0" fontId="3" fillId="0" borderId="33" xfId="0" applyNumberFormat="1" applyFont="1" applyBorder="1" applyAlignment="1"/>
    <xf numFmtId="0" fontId="3" fillId="0" borderId="36" xfId="0" applyNumberFormat="1" applyFont="1" applyBorder="1" applyAlignment="1"/>
    <xf numFmtId="167" fontId="3" fillId="0" borderId="0" xfId="0" applyNumberFormat="1" applyFont="1" applyBorder="1" applyAlignment="1">
      <alignment horizontal="left"/>
    </xf>
    <xf numFmtId="0" fontId="3" fillId="4" borderId="2" xfId="0" applyNumberFormat="1" applyFont="1" applyFill="1" applyBorder="1" applyAlignment="1">
      <alignment horizontal="left" indent="3"/>
    </xf>
    <xf numFmtId="0" fontId="33" fillId="0" borderId="0" xfId="0" applyFont="1" applyAlignment="1">
      <alignment horizontal="center" vertical="center"/>
    </xf>
    <xf numFmtId="0" fontId="33" fillId="0" borderId="0" xfId="0" applyFont="1" applyAlignment="1">
      <alignment horizontal="left"/>
    </xf>
    <xf numFmtId="167" fontId="9" fillId="0" borderId="0" xfId="0" applyNumberFormat="1" applyFont="1" applyAlignment="1">
      <alignment horizontal="left"/>
    </xf>
    <xf numFmtId="4" fontId="9" fillId="0" borderId="0" xfId="0" applyNumberFormat="1" applyFont="1" applyBorder="1" applyAlignment="1">
      <alignment horizontal="right"/>
    </xf>
    <xf numFmtId="4" fontId="9" fillId="0" borderId="0" xfId="0" applyNumberFormat="1" applyFont="1" applyAlignment="1">
      <alignment horizontal="left"/>
    </xf>
    <xf numFmtId="167" fontId="16" fillId="0" borderId="0" xfId="0" applyNumberFormat="1" applyFont="1"/>
    <xf numFmtId="4" fontId="33" fillId="0" borderId="1" xfId="0" applyNumberFormat="1" applyFont="1" applyBorder="1" applyAlignment="1"/>
    <xf numFmtId="166" fontId="16" fillId="0" borderId="0" xfId="0" applyNumberFormat="1" applyFont="1"/>
    <xf numFmtId="4" fontId="16" fillId="0" borderId="0" xfId="0" applyNumberFormat="1" applyFont="1"/>
    <xf numFmtId="0" fontId="3" fillId="0" borderId="0" xfId="0" applyNumberFormat="1" applyFont="1" applyBorder="1" applyAlignment="1">
      <alignment horizontal="left"/>
    </xf>
    <xf numFmtId="4" fontId="9" fillId="0" borderId="1" xfId="0" applyNumberFormat="1" applyFont="1" applyBorder="1" applyAlignment="1">
      <alignment horizontal="right"/>
    </xf>
    <xf numFmtId="0" fontId="3" fillId="5" borderId="0" xfId="0" applyNumberFormat="1" applyFont="1" applyFill="1" applyBorder="1" applyAlignment="1">
      <alignment horizontal="left"/>
    </xf>
    <xf numFmtId="0" fontId="3" fillId="6" borderId="0" xfId="0" applyNumberFormat="1" applyFont="1" applyFill="1" applyBorder="1" applyAlignment="1">
      <alignment horizontal="left"/>
    </xf>
    <xf numFmtId="0" fontId="3" fillId="7" borderId="0" xfId="0" applyNumberFormat="1" applyFont="1" applyFill="1" applyBorder="1" applyAlignment="1">
      <alignment horizontal="left"/>
    </xf>
    <xf numFmtId="0" fontId="3" fillId="0" borderId="0" xfId="0" applyNumberFormat="1" applyFont="1" applyBorder="1" applyAlignment="1">
      <alignment horizontal="left"/>
    </xf>
    <xf numFmtId="0" fontId="7" fillId="0" borderId="0" xfId="0" applyFont="1" applyFill="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left"/>
    </xf>
    <xf numFmtId="4" fontId="9" fillId="0" borderId="1" xfId="0" applyNumberFormat="1" applyFont="1" applyFill="1" applyBorder="1" applyAlignment="1">
      <alignment horizontal="right" wrapText="1"/>
    </xf>
    <xf numFmtId="0" fontId="9" fillId="0" borderId="1" xfId="0" applyFont="1" applyFill="1" applyBorder="1" applyAlignment="1">
      <alignment horizontal="center" wrapText="1"/>
    </xf>
    <xf numFmtId="0" fontId="3" fillId="0" borderId="0" xfId="0" applyNumberFormat="1" applyFont="1" applyBorder="1" applyAlignment="1">
      <alignment horizontal="lef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44" fontId="3" fillId="0" borderId="0" xfId="0" applyNumberFormat="1" applyFont="1" applyBorder="1" applyAlignment="1">
      <alignment horizontal="left"/>
    </xf>
    <xf numFmtId="167" fontId="0" fillId="0" borderId="0" xfId="0" applyNumberFormat="1"/>
    <xf numFmtId="4" fontId="3" fillId="0" borderId="0" xfId="0" applyNumberFormat="1" applyFont="1" applyBorder="1" applyAlignment="1">
      <alignment horizontal="left"/>
    </xf>
    <xf numFmtId="0" fontId="9" fillId="0" borderId="1" xfId="0" applyFont="1" applyBorder="1" applyAlignment="1">
      <alignment horizontal="center" vertical="center" wrapText="1"/>
    </xf>
    <xf numFmtId="0" fontId="7" fillId="0" borderId="0" xfId="0" applyFont="1" applyBorder="1" applyAlignment="1">
      <alignment horizontal="center" wrapText="1"/>
    </xf>
    <xf numFmtId="2" fontId="16" fillId="0" borderId="0" xfId="0" applyNumberFormat="1" applyFont="1"/>
    <xf numFmtId="4" fontId="9" fillId="0" borderId="1" xfId="0" applyNumberFormat="1" applyFont="1" applyBorder="1" applyAlignment="1">
      <alignment horizontal="righ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3" fillId="0" borderId="0" xfId="0" applyNumberFormat="1" applyFont="1" applyBorder="1" applyAlignment="1">
      <alignment horizontal="left"/>
    </xf>
    <xf numFmtId="0" fontId="29" fillId="0" borderId="0" xfId="0" applyNumberFormat="1" applyFont="1" applyBorder="1" applyAlignment="1">
      <alignment horizontal="left"/>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4" fontId="4" fillId="0" borderId="0" xfId="0" applyNumberFormat="1" applyFont="1" applyAlignment="1">
      <alignment horizontal="right"/>
    </xf>
    <xf numFmtId="4" fontId="9" fillId="0" borderId="0" xfId="0" applyNumberFormat="1" applyFont="1" applyAlignment="1">
      <alignment horizontal="right"/>
    </xf>
    <xf numFmtId="0" fontId="9" fillId="0" borderId="0" xfId="0" applyFont="1" applyBorder="1" applyAlignment="1">
      <alignment horizontal="center"/>
    </xf>
    <xf numFmtId="0" fontId="38" fillId="0" borderId="0" xfId="0" applyNumberFormat="1" applyFont="1" applyBorder="1" applyAlignment="1">
      <alignment horizontal="left"/>
    </xf>
    <xf numFmtId="4" fontId="38" fillId="0" borderId="0" xfId="0" applyNumberFormat="1" applyFont="1" applyBorder="1" applyAlignment="1">
      <alignment horizontal="left"/>
    </xf>
    <xf numFmtId="2" fontId="9" fillId="0" borderId="0" xfId="0" applyNumberFormat="1" applyFont="1" applyAlignment="1">
      <alignment horizontal="left"/>
    </xf>
    <xf numFmtId="0" fontId="7" fillId="0" borderId="0" xfId="0" applyFont="1" applyAlignment="1">
      <alignment horizontal="center"/>
    </xf>
    <xf numFmtId="0" fontId="7" fillId="0" borderId="0" xfId="0" applyFont="1" applyAlignment="1">
      <alignment horizontal="left"/>
    </xf>
    <xf numFmtId="0" fontId="7" fillId="0" borderId="0" xfId="0" applyFont="1" applyBorder="1" applyAlignment="1">
      <alignment horizontal="center" wrapText="1"/>
    </xf>
    <xf numFmtId="0" fontId="9" fillId="0" borderId="12" xfId="0" applyFont="1" applyBorder="1" applyAlignment="1">
      <alignment horizontal="center" vertical="center"/>
    </xf>
    <xf numFmtId="4" fontId="9" fillId="0" borderId="1" xfId="0" applyNumberFormat="1" applyFont="1" applyBorder="1" applyAlignment="1">
      <alignment horizontal="right"/>
    </xf>
    <xf numFmtId="4" fontId="9" fillId="0" borderId="1" xfId="0" applyNumberFormat="1" applyFont="1" applyBorder="1" applyAlignment="1">
      <alignment horizontal="center" wrapText="1"/>
    </xf>
    <xf numFmtId="0" fontId="3" fillId="0" borderId="0" xfId="0" applyNumberFormat="1" applyFont="1" applyBorder="1" applyAlignment="1">
      <alignment horizontal="left"/>
    </xf>
    <xf numFmtId="0" fontId="3" fillId="0" borderId="0" xfId="0" applyNumberFormat="1" applyFont="1" applyBorder="1" applyAlignment="1">
      <alignment horizontal="left"/>
    </xf>
    <xf numFmtId="166" fontId="0" fillId="0" borderId="0" xfId="0" applyNumberFormat="1" applyFont="1"/>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8" xfId="0" applyFont="1" applyBorder="1" applyAlignment="1">
      <alignment horizontal="center" vertical="center"/>
    </xf>
    <xf numFmtId="4" fontId="9" fillId="0" borderId="0" xfId="0" applyNumberFormat="1" applyFont="1" applyFill="1" applyBorder="1" applyAlignment="1">
      <alignment horizontal="righ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4" fontId="9" fillId="0" borderId="1" xfId="0" applyNumberFormat="1" applyFont="1" applyBorder="1" applyAlignment="1">
      <alignment horizontal="right"/>
    </xf>
    <xf numFmtId="0" fontId="16" fillId="0" borderId="1" xfId="0" applyFont="1" applyBorder="1" applyAlignment="1">
      <alignment horizontal="center" vertical="center" wrapText="1"/>
    </xf>
    <xf numFmtId="0" fontId="9" fillId="0" borderId="9" xfId="0" applyFont="1" applyBorder="1" applyAlignment="1">
      <alignment horizontal="right"/>
    </xf>
    <xf numFmtId="0" fontId="9" fillId="0" borderId="1" xfId="0" applyFont="1" applyBorder="1" applyAlignment="1">
      <alignment horizontal="center" vertical="center" wrapText="1"/>
    </xf>
    <xf numFmtId="4" fontId="9" fillId="0" borderId="1" xfId="0" applyNumberFormat="1" applyFont="1" applyBorder="1" applyAlignment="1">
      <alignment horizontal="right"/>
    </xf>
    <xf numFmtId="0" fontId="9" fillId="0" borderId="1" xfId="0" applyFont="1" applyBorder="1" applyAlignment="1">
      <alignment horizontal="right" vertical="center"/>
    </xf>
    <xf numFmtId="2" fontId="0" fillId="0" borderId="0" xfId="0" applyNumberFormat="1"/>
    <xf numFmtId="0" fontId="9" fillId="0" borderId="1" xfId="0" applyFont="1" applyBorder="1" applyAlignment="1"/>
    <xf numFmtId="0" fontId="9" fillId="0" borderId="1" xfId="0" applyFont="1" applyBorder="1" applyAlignment="1">
      <alignment vertical="center"/>
    </xf>
    <xf numFmtId="2" fontId="9" fillId="0" borderId="0" xfId="0" applyNumberFormat="1" applyFont="1" applyAlignment="1">
      <alignment horizontal="right"/>
    </xf>
    <xf numFmtId="2" fontId="9" fillId="0" borderId="1" xfId="3" applyNumberFormat="1" applyFont="1" applyBorder="1" applyAlignment="1">
      <alignment horizontal="right" wrapText="1"/>
    </xf>
    <xf numFmtId="2" fontId="9" fillId="5" borderId="1" xfId="0" applyNumberFormat="1" applyFont="1" applyFill="1" applyBorder="1" applyAlignment="1">
      <alignment horizontal="right" wrapText="1"/>
    </xf>
    <xf numFmtId="4" fontId="14" fillId="5" borderId="1" xfId="0" applyNumberFormat="1" applyFont="1" applyFill="1" applyBorder="1" applyAlignment="1">
      <alignment horizontal="right" wrapText="1"/>
    </xf>
    <xf numFmtId="4" fontId="9" fillId="5" borderId="1" xfId="0" applyNumberFormat="1" applyFont="1" applyFill="1" applyBorder="1" applyAlignment="1">
      <alignment horizontal="right"/>
    </xf>
    <xf numFmtId="2" fontId="9" fillId="5" borderId="1" xfId="3" applyNumberFormat="1" applyFont="1" applyFill="1" applyBorder="1" applyAlignment="1">
      <alignment horizontal="right"/>
    </xf>
    <xf numFmtId="2" fontId="9" fillId="6" borderId="1" xfId="3" applyNumberFormat="1" applyFont="1" applyFill="1" applyBorder="1" applyAlignment="1">
      <alignment horizontal="right" wrapText="1"/>
    </xf>
    <xf numFmtId="4" fontId="9" fillId="6" borderId="1" xfId="0" applyNumberFormat="1" applyFont="1" applyFill="1" applyBorder="1" applyAlignment="1">
      <alignment horizontal="right" wrapText="1"/>
    </xf>
    <xf numFmtId="4" fontId="9" fillId="6" borderId="1" xfId="0" applyNumberFormat="1" applyFont="1" applyFill="1" applyBorder="1" applyAlignment="1">
      <alignment horizontal="right"/>
    </xf>
    <xf numFmtId="2" fontId="9" fillId="6" borderId="1" xfId="3" applyNumberFormat="1" applyFont="1" applyFill="1" applyBorder="1" applyAlignment="1">
      <alignment horizontal="right"/>
    </xf>
    <xf numFmtId="2" fontId="9" fillId="7" borderId="1" xfId="0" applyNumberFormat="1" applyFont="1" applyFill="1" applyBorder="1" applyAlignment="1">
      <alignment horizontal="right" wrapText="1"/>
    </xf>
    <xf numFmtId="4" fontId="14" fillId="7" borderId="1" xfId="0" applyNumberFormat="1" applyFont="1" applyFill="1" applyBorder="1" applyAlignment="1">
      <alignment horizontal="right" wrapText="1"/>
    </xf>
    <xf numFmtId="4" fontId="9" fillId="7" borderId="1" xfId="0" applyNumberFormat="1" applyFont="1" applyFill="1" applyBorder="1" applyAlignment="1">
      <alignment horizontal="right"/>
    </xf>
    <xf numFmtId="2" fontId="9" fillId="7" borderId="1" xfId="3" applyNumberFormat="1" applyFont="1" applyFill="1" applyBorder="1" applyAlignment="1">
      <alignment horizontal="right"/>
    </xf>
    <xf numFmtId="0" fontId="0" fillId="0" borderId="0" xfId="0" applyNumberFormat="1"/>
    <xf numFmtId="4" fontId="9" fillId="0" borderId="1" xfId="0" applyNumberFormat="1" applyFont="1" applyFill="1" applyBorder="1" applyAlignment="1">
      <alignment horizontal="center" vertical="center" wrapText="1"/>
    </xf>
    <xf numFmtId="0" fontId="9" fillId="0" borderId="12" xfId="0" applyFont="1" applyBorder="1" applyAlignment="1">
      <alignment horizontal="right" vertical="center"/>
    </xf>
    <xf numFmtId="2" fontId="0" fillId="0" borderId="0" xfId="0" applyNumberFormat="1" applyAlignment="1">
      <alignment horizontal="right"/>
    </xf>
    <xf numFmtId="0" fontId="9" fillId="2" borderId="1" xfId="0" applyFont="1" applyFill="1" applyBorder="1" applyAlignment="1">
      <alignment horizontal="right"/>
    </xf>
    <xf numFmtId="0" fontId="3" fillId="0" borderId="0" xfId="0" applyNumberFormat="1" applyFont="1" applyBorder="1" applyAlignment="1">
      <alignment horizontal="left"/>
    </xf>
    <xf numFmtId="167" fontId="9" fillId="3" borderId="0" xfId="0" applyNumberFormat="1" applyFont="1" applyFill="1" applyBorder="1" applyAlignment="1">
      <alignment horizontal="left"/>
    </xf>
    <xf numFmtId="2" fontId="9" fillId="3" borderId="0" xfId="0" applyNumberFormat="1" applyFont="1" applyFill="1" applyBorder="1" applyAlignment="1">
      <alignment horizontal="left"/>
    </xf>
    <xf numFmtId="4" fontId="9" fillId="3" borderId="0" xfId="0" applyNumberFormat="1" applyFont="1" applyFill="1" applyBorder="1" applyAlignment="1">
      <alignment horizontal="left"/>
    </xf>
    <xf numFmtId="4" fontId="14" fillId="0" borderId="1" xfId="0" applyNumberFormat="1" applyFont="1" applyFill="1" applyBorder="1" applyAlignment="1">
      <alignment wrapText="1"/>
    </xf>
    <xf numFmtId="4" fontId="24" fillId="0" borderId="1" xfId="0" applyNumberFormat="1" applyFont="1" applyBorder="1" applyAlignment="1">
      <alignment horizontal="right" vertical="center" wrapText="1"/>
    </xf>
    <xf numFmtId="0" fontId="4" fillId="0" borderId="1" xfId="0" applyFont="1" applyBorder="1" applyAlignment="1">
      <alignment horizontal="right"/>
    </xf>
    <xf numFmtId="4" fontId="9" fillId="2" borderId="1" xfId="0" applyNumberFormat="1" applyFont="1" applyFill="1" applyBorder="1" applyAlignment="1">
      <alignment horizontal="right" wrapText="1"/>
    </xf>
    <xf numFmtId="4" fontId="9" fillId="0" borderId="1" xfId="0" applyNumberFormat="1" applyFont="1" applyFill="1" applyBorder="1" applyAlignment="1">
      <alignment horizontal="center" wrapText="1"/>
    </xf>
    <xf numFmtId="4" fontId="9" fillId="0" borderId="1" xfId="0" applyNumberFormat="1" applyFont="1" applyBorder="1" applyAlignment="1">
      <alignment horizontal="right"/>
    </xf>
    <xf numFmtId="0" fontId="9" fillId="0" borderId="12" xfId="0" applyNumberFormat="1" applyFont="1" applyBorder="1" applyAlignment="1">
      <alignment horizontal="right"/>
    </xf>
    <xf numFmtId="0" fontId="9" fillId="2" borderId="1" xfId="0" applyNumberFormat="1" applyFont="1" applyFill="1" applyBorder="1" applyAlignment="1">
      <alignment horizontal="right"/>
    </xf>
    <xf numFmtId="0" fontId="3" fillId="0" borderId="0" xfId="0" applyNumberFormat="1" applyFont="1" applyBorder="1" applyAlignment="1">
      <alignment horizontal="left"/>
    </xf>
    <xf numFmtId="0" fontId="4" fillId="7" borderId="3" xfId="0" applyNumberFormat="1" applyFont="1" applyFill="1" applyBorder="1" applyAlignment="1">
      <alignment horizontal="left" wrapText="1" indent="3"/>
    </xf>
    <xf numFmtId="0" fontId="4" fillId="7" borderId="3" xfId="0" applyNumberFormat="1" applyFont="1" applyFill="1" applyBorder="1" applyAlignment="1">
      <alignment horizontal="left" indent="3"/>
    </xf>
    <xf numFmtId="49" fontId="3" fillId="7" borderId="30"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7" borderId="15" xfId="0" applyNumberFormat="1" applyFont="1" applyFill="1" applyBorder="1" applyAlignment="1">
      <alignment horizontal="center"/>
    </xf>
    <xf numFmtId="49" fontId="3" fillId="7" borderId="12" xfId="0" applyNumberFormat="1" applyFont="1" applyFill="1" applyBorder="1" applyAlignment="1">
      <alignment horizontal="center"/>
    </xf>
    <xf numFmtId="39" fontId="3" fillId="7" borderId="12" xfId="0" applyNumberFormat="1" applyFont="1" applyFill="1" applyBorder="1" applyAlignment="1">
      <alignment horizontal="center"/>
    </xf>
    <xf numFmtId="39" fontId="3" fillId="7" borderId="2" xfId="0" applyNumberFormat="1" applyFont="1" applyFill="1" applyBorder="1" applyAlignment="1">
      <alignment horizontal="center"/>
    </xf>
    <xf numFmtId="39" fontId="3" fillId="7" borderId="15" xfId="0" applyNumberFormat="1" applyFont="1" applyFill="1" applyBorder="1" applyAlignment="1">
      <alignment horizontal="center"/>
    </xf>
    <xf numFmtId="0" fontId="3" fillId="7" borderId="12" xfId="0" applyNumberFormat="1" applyFont="1" applyFill="1" applyBorder="1" applyAlignment="1">
      <alignment horizontal="center"/>
    </xf>
    <xf numFmtId="0" fontId="3" fillId="7" borderId="2" xfId="0" applyNumberFormat="1" applyFont="1" applyFill="1" applyBorder="1" applyAlignment="1">
      <alignment horizontal="center"/>
    </xf>
    <xf numFmtId="0" fontId="3" fillId="7" borderId="31" xfId="0" applyNumberFormat="1" applyFont="1" applyFill="1" applyBorder="1" applyAlignment="1">
      <alignment horizontal="center"/>
    </xf>
    <xf numFmtId="49" fontId="3" fillId="0" borderId="12" xfId="0" applyNumberFormat="1" applyFont="1" applyBorder="1" applyAlignment="1">
      <alignment horizontal="center"/>
    </xf>
    <xf numFmtId="49" fontId="3" fillId="0" borderId="2" xfId="0" applyNumberFormat="1" applyFont="1" applyBorder="1" applyAlignment="1">
      <alignment horizontal="center"/>
    </xf>
    <xf numFmtId="49" fontId="3" fillId="0" borderId="15" xfId="0" applyNumberFormat="1" applyFont="1" applyBorder="1" applyAlignment="1">
      <alignment horizontal="center"/>
    </xf>
    <xf numFmtId="39" fontId="3" fillId="0" borderId="12" xfId="0" applyNumberFormat="1" applyFont="1" applyBorder="1" applyAlignment="1">
      <alignment horizontal="center"/>
    </xf>
    <xf numFmtId="39" fontId="3" fillId="0" borderId="2" xfId="0" applyNumberFormat="1" applyFont="1" applyBorder="1" applyAlignment="1">
      <alignment horizontal="center"/>
    </xf>
    <xf numFmtId="39" fontId="3" fillId="0" borderId="15" xfId="0" applyNumberFormat="1" applyFont="1" applyBorder="1" applyAlignment="1">
      <alignment horizontal="center"/>
    </xf>
    <xf numFmtId="0" fontId="3" fillId="0" borderId="12" xfId="0" applyNumberFormat="1" applyFont="1" applyBorder="1" applyAlignment="1">
      <alignment horizontal="center"/>
    </xf>
    <xf numFmtId="0" fontId="3" fillId="0" borderId="2" xfId="0" applyNumberFormat="1" applyFont="1" applyBorder="1" applyAlignment="1">
      <alignment horizontal="center"/>
    </xf>
    <xf numFmtId="0" fontId="3" fillId="0" borderId="31" xfId="0" applyNumberFormat="1" applyFont="1" applyBorder="1" applyAlignment="1">
      <alignment horizontal="center"/>
    </xf>
    <xf numFmtId="0" fontId="4" fillId="5" borderId="3" xfId="0" applyNumberFormat="1" applyFont="1" applyFill="1" applyBorder="1" applyAlignment="1">
      <alignment horizontal="left" wrapText="1" indent="3"/>
    </xf>
    <xf numFmtId="0" fontId="4" fillId="5" borderId="3" xfId="0" applyNumberFormat="1" applyFont="1" applyFill="1" applyBorder="1" applyAlignment="1">
      <alignment horizontal="left" indent="3"/>
    </xf>
    <xf numFmtId="49" fontId="3" fillId="5" borderId="30"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15" xfId="0" applyNumberFormat="1" applyFont="1" applyFill="1" applyBorder="1" applyAlignment="1">
      <alignment horizontal="center"/>
    </xf>
    <xf numFmtId="49" fontId="3" fillId="5" borderId="12" xfId="0" applyNumberFormat="1" applyFont="1" applyFill="1" applyBorder="1" applyAlignment="1">
      <alignment horizontal="center"/>
    </xf>
    <xf numFmtId="39" fontId="3" fillId="5" borderId="12" xfId="0" applyNumberFormat="1" applyFont="1" applyFill="1" applyBorder="1" applyAlignment="1">
      <alignment horizontal="center"/>
    </xf>
    <xf numFmtId="39" fontId="3" fillId="5" borderId="2" xfId="0" applyNumberFormat="1" applyFont="1" applyFill="1" applyBorder="1" applyAlignment="1">
      <alignment horizontal="center"/>
    </xf>
    <xf numFmtId="39" fontId="3" fillId="5" borderId="15" xfId="0" applyNumberFormat="1" applyFont="1" applyFill="1" applyBorder="1" applyAlignment="1">
      <alignment horizontal="center"/>
    </xf>
    <xf numFmtId="0" fontId="3" fillId="5" borderId="12" xfId="0" applyNumberFormat="1" applyFont="1" applyFill="1" applyBorder="1" applyAlignment="1">
      <alignment horizontal="center"/>
    </xf>
    <xf numFmtId="0" fontId="3" fillId="5" borderId="2" xfId="0" applyNumberFormat="1" applyFont="1" applyFill="1" applyBorder="1" applyAlignment="1">
      <alignment horizontal="center"/>
    </xf>
    <xf numFmtId="0" fontId="3" fillId="5" borderId="31" xfId="0" applyNumberFormat="1" applyFont="1" applyFill="1" applyBorder="1" applyAlignment="1">
      <alignment horizontal="center"/>
    </xf>
    <xf numFmtId="0" fontId="4" fillId="6" borderId="3" xfId="0" applyNumberFormat="1" applyFont="1" applyFill="1" applyBorder="1" applyAlignment="1">
      <alignment horizontal="left" wrapText="1" indent="3"/>
    </xf>
    <xf numFmtId="0" fontId="4" fillId="6" borderId="3" xfId="0" applyNumberFormat="1" applyFont="1" applyFill="1" applyBorder="1" applyAlignment="1">
      <alignment horizontal="left" indent="3"/>
    </xf>
    <xf numFmtId="49" fontId="3" fillId="6" borderId="30" xfId="0" applyNumberFormat="1" applyFont="1" applyFill="1" applyBorder="1" applyAlignment="1">
      <alignment horizontal="center"/>
    </xf>
    <xf numFmtId="49" fontId="3" fillId="6" borderId="2" xfId="0" applyNumberFormat="1" applyFont="1" applyFill="1" applyBorder="1" applyAlignment="1">
      <alignment horizontal="center"/>
    </xf>
    <xf numFmtId="49" fontId="3" fillId="6" borderId="15" xfId="0" applyNumberFormat="1" applyFont="1" applyFill="1" applyBorder="1" applyAlignment="1">
      <alignment horizontal="center"/>
    </xf>
    <xf numFmtId="49" fontId="3" fillId="6" borderId="12" xfId="0" applyNumberFormat="1" applyFont="1" applyFill="1" applyBorder="1" applyAlignment="1">
      <alignment horizontal="center"/>
    </xf>
    <xf numFmtId="39" fontId="3" fillId="6" borderId="12" xfId="0" applyNumberFormat="1" applyFont="1" applyFill="1" applyBorder="1" applyAlignment="1">
      <alignment horizontal="center"/>
    </xf>
    <xf numFmtId="39" fontId="3" fillId="6" borderId="2" xfId="0" applyNumberFormat="1" applyFont="1" applyFill="1" applyBorder="1" applyAlignment="1">
      <alignment horizontal="center"/>
    </xf>
    <xf numFmtId="39" fontId="3" fillId="6" borderId="15" xfId="0" applyNumberFormat="1" applyFont="1" applyFill="1" applyBorder="1" applyAlignment="1">
      <alignment horizontal="center"/>
    </xf>
    <xf numFmtId="0" fontId="3" fillId="6" borderId="12" xfId="0" applyNumberFormat="1" applyFont="1" applyFill="1" applyBorder="1" applyAlignment="1">
      <alignment horizontal="center"/>
    </xf>
    <xf numFmtId="0" fontId="3" fillId="6" borderId="2" xfId="0" applyNumberFormat="1" applyFont="1" applyFill="1" applyBorder="1" applyAlignment="1">
      <alignment horizontal="center"/>
    </xf>
    <xf numFmtId="0" fontId="3" fillId="6" borderId="31" xfId="0" applyNumberFormat="1" applyFont="1" applyFill="1" applyBorder="1" applyAlignment="1">
      <alignment horizontal="center"/>
    </xf>
    <xf numFmtId="39" fontId="3" fillId="0" borderId="9" xfId="0" applyNumberFormat="1" applyFont="1" applyBorder="1" applyAlignment="1">
      <alignment horizontal="center"/>
    </xf>
    <xf numFmtId="39" fontId="3" fillId="0" borderId="3" xfId="0" applyNumberFormat="1" applyFont="1" applyBorder="1" applyAlignment="1">
      <alignment horizontal="center"/>
    </xf>
    <xf numFmtId="39" fontId="3" fillId="0" borderId="10" xfId="0" applyNumberFormat="1" applyFont="1" applyBorder="1" applyAlignment="1">
      <alignment horizontal="center"/>
    </xf>
    <xf numFmtId="0" fontId="3" fillId="0" borderId="9" xfId="0" applyNumberFormat="1" applyFont="1" applyBorder="1" applyAlignment="1">
      <alignment horizontal="center"/>
    </xf>
    <xf numFmtId="0" fontId="3" fillId="0" borderId="3" xfId="0" applyNumberFormat="1" applyFont="1" applyBorder="1" applyAlignment="1">
      <alignment horizontal="center"/>
    </xf>
    <xf numFmtId="0" fontId="3" fillId="0" borderId="22" xfId="0" applyNumberFormat="1" applyFont="1" applyBorder="1" applyAlignment="1">
      <alignment horizontal="center"/>
    </xf>
    <xf numFmtId="0" fontId="4" fillId="3" borderId="3" xfId="0" applyNumberFormat="1" applyFont="1" applyFill="1" applyBorder="1" applyAlignment="1">
      <alignment horizontal="left" wrapText="1" indent="3"/>
    </xf>
    <xf numFmtId="0" fontId="4" fillId="3" borderId="3" xfId="0" applyNumberFormat="1" applyFont="1" applyFill="1" applyBorder="1" applyAlignment="1">
      <alignment horizontal="left" indent="3"/>
    </xf>
    <xf numFmtId="49" fontId="3" fillId="3" borderId="21" xfId="0" applyNumberFormat="1" applyFont="1" applyFill="1" applyBorder="1" applyAlignment="1">
      <alignment horizontal="center"/>
    </xf>
    <xf numFmtId="49" fontId="3" fillId="3" borderId="3" xfId="0" applyNumberFormat="1" applyFont="1" applyFill="1" applyBorder="1" applyAlignment="1">
      <alignment horizontal="center"/>
    </xf>
    <xf numFmtId="49" fontId="3" fillId="3" borderId="10" xfId="0" applyNumberFormat="1" applyFont="1" applyFill="1" applyBorder="1" applyAlignment="1">
      <alignment horizontal="center"/>
    </xf>
    <xf numFmtId="49" fontId="3" fillId="3" borderId="9" xfId="0" applyNumberFormat="1" applyFont="1" applyFill="1" applyBorder="1" applyAlignment="1">
      <alignment horizontal="center"/>
    </xf>
    <xf numFmtId="39" fontId="3" fillId="3" borderId="9" xfId="0" applyNumberFormat="1" applyFont="1" applyFill="1" applyBorder="1" applyAlignment="1">
      <alignment horizontal="center"/>
    </xf>
    <xf numFmtId="39" fontId="3" fillId="3" borderId="3" xfId="0" applyNumberFormat="1" applyFont="1" applyFill="1" applyBorder="1" applyAlignment="1">
      <alignment horizontal="center"/>
    </xf>
    <xf numFmtId="39" fontId="3" fillId="3" borderId="10" xfId="0" applyNumberFormat="1" applyFont="1" applyFill="1" applyBorder="1" applyAlignment="1">
      <alignment horizontal="center"/>
    </xf>
    <xf numFmtId="0" fontId="3" fillId="3" borderId="9" xfId="0" applyNumberFormat="1" applyFont="1" applyFill="1" applyBorder="1" applyAlignment="1">
      <alignment horizontal="center"/>
    </xf>
    <xf numFmtId="0" fontId="3" fillId="3" borderId="3" xfId="0" applyNumberFormat="1" applyFont="1" applyFill="1" applyBorder="1" applyAlignment="1">
      <alignment horizontal="center"/>
    </xf>
    <xf numFmtId="0" fontId="3" fillId="3" borderId="22" xfId="0" applyNumberFormat="1" applyFont="1" applyFill="1" applyBorder="1" applyAlignment="1">
      <alignment horizontal="center"/>
    </xf>
    <xf numFmtId="0" fontId="3" fillId="0" borderId="3" xfId="0" applyNumberFormat="1" applyFont="1" applyBorder="1" applyAlignment="1">
      <alignment horizontal="left" wrapText="1" indent="4"/>
    </xf>
    <xf numFmtId="0" fontId="3" fillId="0" borderId="3" xfId="0" applyNumberFormat="1" applyFont="1" applyBorder="1" applyAlignment="1">
      <alignment horizontal="left" indent="4"/>
    </xf>
    <xf numFmtId="49" fontId="3" fillId="0" borderId="21" xfId="0" applyNumberFormat="1" applyFont="1" applyBorder="1" applyAlignment="1">
      <alignment horizontal="center"/>
    </xf>
    <xf numFmtId="49" fontId="3" fillId="0" borderId="3" xfId="0" applyNumberFormat="1" applyFont="1" applyBorder="1" applyAlignment="1">
      <alignment horizontal="center"/>
    </xf>
    <xf numFmtId="49" fontId="3" fillId="0" borderId="10" xfId="0" applyNumberFormat="1" applyFont="1" applyBorder="1" applyAlignment="1">
      <alignment horizontal="center"/>
    </xf>
    <xf numFmtId="49" fontId="3" fillId="0" borderId="9" xfId="0" applyNumberFormat="1" applyFont="1" applyBorder="1" applyAlignment="1">
      <alignment horizontal="center"/>
    </xf>
    <xf numFmtId="0" fontId="3" fillId="0" borderId="2" xfId="0" applyNumberFormat="1" applyFont="1" applyBorder="1" applyAlignment="1">
      <alignment horizontal="left" wrapText="1" indent="3"/>
    </xf>
    <xf numFmtId="0" fontId="3" fillId="0" borderId="2" xfId="0" applyNumberFormat="1" applyFont="1" applyBorder="1" applyAlignment="1">
      <alignment horizontal="left" indent="3"/>
    </xf>
    <xf numFmtId="0" fontId="3" fillId="0" borderId="31" xfId="0" applyNumberFormat="1" applyFont="1" applyBorder="1" applyAlignment="1">
      <alignment horizontal="left" indent="3"/>
    </xf>
    <xf numFmtId="49" fontId="3" fillId="0" borderId="30" xfId="0" applyNumberFormat="1" applyFont="1" applyBorder="1" applyAlignment="1">
      <alignment horizontal="center"/>
    </xf>
    <xf numFmtId="0" fontId="27" fillId="0" borderId="0" xfId="0" applyNumberFormat="1" applyFont="1" applyBorder="1" applyAlignment="1">
      <alignment horizontal="left"/>
    </xf>
    <xf numFmtId="0" fontId="24" fillId="0" borderId="3" xfId="0" applyNumberFormat="1" applyFont="1" applyBorder="1" applyAlignment="1">
      <alignment horizontal="left"/>
    </xf>
    <xf numFmtId="49" fontId="24" fillId="0" borderId="21" xfId="0" applyNumberFormat="1" applyFont="1" applyBorder="1" applyAlignment="1">
      <alignment horizontal="center"/>
    </xf>
    <xf numFmtId="49" fontId="24" fillId="0" borderId="3" xfId="0" applyNumberFormat="1" applyFont="1" applyBorder="1" applyAlignment="1">
      <alignment horizontal="center"/>
    </xf>
    <xf numFmtId="49" fontId="24" fillId="0" borderId="10" xfId="0" applyNumberFormat="1" applyFont="1" applyBorder="1" applyAlignment="1">
      <alignment horizontal="center"/>
    </xf>
    <xf numFmtId="49" fontId="24" fillId="0" borderId="9" xfId="0" applyNumberFormat="1" applyFont="1" applyBorder="1" applyAlignment="1">
      <alignment horizontal="center"/>
    </xf>
    <xf numFmtId="39" fontId="3" fillId="7" borderId="9" xfId="0" applyNumberFormat="1" applyFont="1" applyFill="1" applyBorder="1" applyAlignment="1">
      <alignment horizontal="center"/>
    </xf>
    <xf numFmtId="39" fontId="3" fillId="7" borderId="3" xfId="0" applyNumberFormat="1" applyFont="1" applyFill="1" applyBorder="1" applyAlignment="1">
      <alignment horizontal="center"/>
    </xf>
    <xf numFmtId="39" fontId="3" fillId="7" borderId="10" xfId="0" applyNumberFormat="1" applyFont="1" applyFill="1" applyBorder="1" applyAlignment="1">
      <alignment horizontal="center"/>
    </xf>
    <xf numFmtId="0" fontId="3" fillId="0" borderId="3" xfId="0" applyNumberFormat="1" applyFont="1" applyBorder="1" applyAlignment="1">
      <alignment horizontal="left" wrapText="1" indent="3"/>
    </xf>
    <xf numFmtId="0" fontId="3" fillId="0" borderId="3" xfId="0" applyNumberFormat="1" applyFont="1" applyBorder="1" applyAlignment="1">
      <alignment horizontal="left" indent="3"/>
    </xf>
    <xf numFmtId="0" fontId="3" fillId="0" borderId="3" xfId="0" applyNumberFormat="1" applyFont="1" applyBorder="1" applyAlignment="1">
      <alignment horizontal="left" wrapText="1" indent="1"/>
    </xf>
    <xf numFmtId="0" fontId="3" fillId="0" borderId="3" xfId="0" applyNumberFormat="1" applyFont="1" applyBorder="1" applyAlignment="1">
      <alignment horizontal="left" indent="1"/>
    </xf>
    <xf numFmtId="39" fontId="3" fillId="0" borderId="8" xfId="0" applyNumberFormat="1" applyFont="1" applyBorder="1" applyAlignment="1">
      <alignment horizontal="center"/>
    </xf>
    <xf numFmtId="39" fontId="3" fillId="0" borderId="4" xfId="0" applyNumberFormat="1" applyFont="1" applyBorder="1" applyAlignment="1">
      <alignment horizontal="center"/>
    </xf>
    <xf numFmtId="39" fontId="3" fillId="0" borderId="13" xfId="0" applyNumberFormat="1" applyFont="1" applyBorder="1" applyAlignment="1">
      <alignment horizontal="center"/>
    </xf>
    <xf numFmtId="0" fontId="3" fillId="0" borderId="8" xfId="0" applyNumberFormat="1" applyFont="1" applyBorder="1" applyAlignment="1">
      <alignment horizontal="center"/>
    </xf>
    <xf numFmtId="0" fontId="3" fillId="0" borderId="4" xfId="0" applyNumberFormat="1" applyFont="1" applyBorder="1" applyAlignment="1">
      <alignment horizontal="center"/>
    </xf>
    <xf numFmtId="0" fontId="3" fillId="0" borderId="28" xfId="0" applyNumberFormat="1" applyFont="1" applyBorder="1" applyAlignment="1">
      <alignment horizontal="center"/>
    </xf>
    <xf numFmtId="49" fontId="3" fillId="0" borderId="16" xfId="0" applyNumberFormat="1" applyFont="1" applyBorder="1" applyAlignment="1">
      <alignment horizontal="center"/>
    </xf>
    <xf numFmtId="49" fontId="3" fillId="0" borderId="17" xfId="0" applyNumberFormat="1" applyFont="1" applyBorder="1" applyAlignment="1">
      <alignment horizontal="center"/>
    </xf>
    <xf numFmtId="49" fontId="3" fillId="0" borderId="18" xfId="0" applyNumberFormat="1" applyFont="1" applyBorder="1" applyAlignment="1">
      <alignment horizontal="center"/>
    </xf>
    <xf numFmtId="49" fontId="3" fillId="0" borderId="19" xfId="0" applyNumberFormat="1" applyFont="1" applyBorder="1" applyAlignment="1">
      <alignment horizontal="center"/>
    </xf>
    <xf numFmtId="39" fontId="3" fillId="0" borderId="19" xfId="0" applyNumberFormat="1" applyFont="1" applyBorder="1" applyAlignment="1">
      <alignment horizontal="center"/>
    </xf>
    <xf numFmtId="39" fontId="3" fillId="0" borderId="17" xfId="0" applyNumberFormat="1" applyFont="1" applyBorder="1" applyAlignment="1">
      <alignment horizontal="center"/>
    </xf>
    <xf numFmtId="39" fontId="3" fillId="0" borderId="18" xfId="0" applyNumberFormat="1" applyFont="1" applyBorder="1" applyAlignment="1">
      <alignment horizontal="center"/>
    </xf>
    <xf numFmtId="0" fontId="3" fillId="0" borderId="19" xfId="0" applyNumberFormat="1" applyFont="1" applyBorder="1" applyAlignment="1">
      <alignment horizontal="center"/>
    </xf>
    <xf numFmtId="0" fontId="3" fillId="0" borderId="17" xfId="0" applyNumberFormat="1" applyFont="1" applyBorder="1" applyAlignment="1">
      <alignment horizontal="center"/>
    </xf>
    <xf numFmtId="0" fontId="3" fillId="0" borderId="20" xfId="0" applyNumberFormat="1" applyFont="1" applyBorder="1" applyAlignment="1">
      <alignment horizontal="center"/>
    </xf>
    <xf numFmtId="49" fontId="3" fillId="0" borderId="29" xfId="0" applyNumberFormat="1" applyFont="1" applyBorder="1" applyAlignment="1">
      <alignment horizontal="center"/>
    </xf>
    <xf numFmtId="49" fontId="3" fillId="0" borderId="4" xfId="0" applyNumberFormat="1" applyFont="1" applyBorder="1" applyAlignment="1">
      <alignment horizontal="center"/>
    </xf>
    <xf numFmtId="49" fontId="3" fillId="0" borderId="13" xfId="0" applyNumberFormat="1" applyFont="1" applyBorder="1" applyAlignment="1">
      <alignment horizontal="center"/>
    </xf>
    <xf numFmtId="49" fontId="3" fillId="0" borderId="8" xfId="0" applyNumberFormat="1" applyFont="1" applyBorder="1" applyAlignment="1">
      <alignment horizontal="center"/>
    </xf>
    <xf numFmtId="0" fontId="3" fillId="0" borderId="2" xfId="0" applyNumberFormat="1" applyFont="1" applyBorder="1" applyAlignment="1">
      <alignment horizontal="left" wrapText="1" indent="4"/>
    </xf>
    <xf numFmtId="0" fontId="3" fillId="0" borderId="2" xfId="0" applyNumberFormat="1" applyFont="1" applyBorder="1" applyAlignment="1">
      <alignment horizontal="left" indent="4"/>
    </xf>
    <xf numFmtId="0" fontId="3" fillId="0" borderId="31" xfId="0" applyNumberFormat="1" applyFont="1" applyBorder="1" applyAlignment="1">
      <alignment horizontal="left" indent="4"/>
    </xf>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49" fontId="3" fillId="0" borderId="26" xfId="0" applyNumberFormat="1" applyFont="1" applyBorder="1" applyAlignment="1">
      <alignment horizontal="center"/>
    </xf>
    <xf numFmtId="39" fontId="3" fillId="3" borderId="26" xfId="0" applyNumberFormat="1" applyFont="1" applyFill="1" applyBorder="1" applyAlignment="1">
      <alignment horizontal="center"/>
    </xf>
    <xf numFmtId="39" fontId="3" fillId="3" borderId="24" xfId="0" applyNumberFormat="1" applyFont="1" applyFill="1" applyBorder="1" applyAlignment="1">
      <alignment horizontal="center"/>
    </xf>
    <xf numFmtId="39" fontId="3" fillId="3" borderId="25" xfId="0" applyNumberFormat="1" applyFont="1" applyFill="1" applyBorder="1" applyAlignment="1">
      <alignment horizontal="center"/>
    </xf>
    <xf numFmtId="39" fontId="3" fillId="0" borderId="26" xfId="0" applyNumberFormat="1" applyFont="1" applyBorder="1" applyAlignment="1">
      <alignment horizontal="center"/>
    </xf>
    <xf numFmtId="39" fontId="3" fillId="0" borderId="24" xfId="0" applyNumberFormat="1" applyFont="1" applyBorder="1" applyAlignment="1">
      <alignment horizontal="center"/>
    </xf>
    <xf numFmtId="39" fontId="3" fillId="0" borderId="25" xfId="0" applyNumberFormat="1" applyFont="1" applyBorder="1" applyAlignment="1">
      <alignment horizontal="center"/>
    </xf>
    <xf numFmtId="0" fontId="3" fillId="0" borderId="26" xfId="0" applyNumberFormat="1" applyFont="1" applyBorder="1" applyAlignment="1">
      <alignment horizontal="center"/>
    </xf>
    <xf numFmtId="0" fontId="3" fillId="0" borderId="24" xfId="0" applyNumberFormat="1" applyFont="1" applyBorder="1" applyAlignment="1">
      <alignment horizontal="center"/>
    </xf>
    <xf numFmtId="0" fontId="3" fillId="0" borderId="27" xfId="0" applyNumberFormat="1" applyFont="1" applyBorder="1" applyAlignment="1">
      <alignment horizontal="center"/>
    </xf>
    <xf numFmtId="0" fontId="3" fillId="3" borderId="3" xfId="0" applyNumberFormat="1" applyFont="1" applyFill="1" applyBorder="1" applyAlignment="1">
      <alignment horizontal="left" wrapText="1" indent="3"/>
    </xf>
    <xf numFmtId="0" fontId="3" fillId="3" borderId="3" xfId="0" applyNumberFormat="1" applyFont="1" applyFill="1" applyBorder="1" applyAlignment="1">
      <alignment horizontal="left" indent="3"/>
    </xf>
    <xf numFmtId="0" fontId="24" fillId="0" borderId="3" xfId="0" applyNumberFormat="1" applyFont="1" applyBorder="1" applyAlignment="1">
      <alignment horizontal="left" wrapText="1" indent="2"/>
    </xf>
    <xf numFmtId="0" fontId="24" fillId="0" borderId="3" xfId="0" applyNumberFormat="1" applyFont="1" applyBorder="1" applyAlignment="1">
      <alignment horizontal="left" indent="2"/>
    </xf>
    <xf numFmtId="39" fontId="24" fillId="0" borderId="9" xfId="0" applyNumberFormat="1" applyFont="1" applyBorder="1" applyAlignment="1">
      <alignment horizontal="center"/>
    </xf>
    <xf numFmtId="39" fontId="24" fillId="0" borderId="3" xfId="0" applyNumberFormat="1" applyFont="1" applyBorder="1" applyAlignment="1">
      <alignment horizontal="center"/>
    </xf>
    <xf numFmtId="39" fontId="24" fillId="0" borderId="10" xfId="0" applyNumberFormat="1" applyFont="1" applyBorder="1" applyAlignment="1">
      <alignment horizontal="center"/>
    </xf>
    <xf numFmtId="0" fontId="3" fillId="0" borderId="4" xfId="0" applyNumberFormat="1" applyFont="1" applyBorder="1" applyAlignment="1">
      <alignment horizontal="left" indent="3"/>
    </xf>
    <xf numFmtId="0" fontId="3" fillId="0" borderId="2" xfId="0" applyNumberFormat="1" applyFont="1" applyBorder="1" applyAlignment="1">
      <alignment horizontal="left" wrapText="1" indent="1"/>
    </xf>
    <xf numFmtId="0" fontId="3" fillId="0" borderId="2" xfId="0" applyNumberFormat="1" applyFont="1" applyBorder="1" applyAlignment="1">
      <alignment horizontal="left" indent="1"/>
    </xf>
    <xf numFmtId="0" fontId="3" fillId="0" borderId="31" xfId="0" applyNumberFormat="1" applyFont="1" applyBorder="1" applyAlignment="1">
      <alignment horizontal="left" indent="1"/>
    </xf>
    <xf numFmtId="0" fontId="3" fillId="0" borderId="31" xfId="0" applyNumberFormat="1" applyFont="1" applyBorder="1" applyAlignment="1">
      <alignment horizontal="left" wrapText="1" indent="3"/>
    </xf>
    <xf numFmtId="0" fontId="3" fillId="0" borderId="2" xfId="0" applyNumberFormat="1" applyFont="1" applyFill="1" applyBorder="1" applyAlignment="1">
      <alignment horizontal="left" indent="3"/>
    </xf>
    <xf numFmtId="0" fontId="3" fillId="0" borderId="31" xfId="0" applyNumberFormat="1" applyFont="1" applyFill="1" applyBorder="1" applyAlignment="1">
      <alignment horizontal="left" indent="3"/>
    </xf>
    <xf numFmtId="0" fontId="3" fillId="0" borderId="2" xfId="0" applyNumberFormat="1" applyFont="1" applyBorder="1" applyAlignment="1">
      <alignment horizontal="left" indent="2"/>
    </xf>
    <xf numFmtId="0" fontId="3" fillId="0" borderId="31" xfId="0" applyNumberFormat="1" applyFont="1" applyBorder="1" applyAlignment="1">
      <alignment horizontal="left" indent="2"/>
    </xf>
    <xf numFmtId="0" fontId="3" fillId="3" borderId="2" xfId="0" applyNumberFormat="1" applyFont="1" applyFill="1" applyBorder="1" applyAlignment="1">
      <alignment horizontal="left" indent="3"/>
    </xf>
    <xf numFmtId="0" fontId="3" fillId="3" borderId="31" xfId="0" applyNumberFormat="1" applyFont="1" applyFill="1" applyBorder="1" applyAlignment="1">
      <alignment horizontal="left" indent="3"/>
    </xf>
    <xf numFmtId="0" fontId="3" fillId="4" borderId="3" xfId="0" applyNumberFormat="1" applyFont="1" applyFill="1" applyBorder="1" applyAlignment="1">
      <alignment horizontal="left" indent="3"/>
    </xf>
    <xf numFmtId="39" fontId="3" fillId="2" borderId="9" xfId="0" applyNumberFormat="1" applyFont="1" applyFill="1" applyBorder="1" applyAlignment="1">
      <alignment horizontal="center"/>
    </xf>
    <xf numFmtId="39" fontId="3" fillId="2" borderId="3" xfId="0" applyNumberFormat="1" applyFont="1" applyFill="1" applyBorder="1" applyAlignment="1">
      <alignment horizontal="center"/>
    </xf>
    <xf numFmtId="39" fontId="3" fillId="2" borderId="10" xfId="0" applyNumberFormat="1" applyFont="1" applyFill="1" applyBorder="1" applyAlignment="1">
      <alignment horizontal="center"/>
    </xf>
    <xf numFmtId="0" fontId="3" fillId="4" borderId="2" xfId="0" applyNumberFormat="1" applyFont="1" applyFill="1" applyBorder="1" applyAlignment="1">
      <alignment horizontal="left" indent="2"/>
    </xf>
    <xf numFmtId="0" fontId="3" fillId="4" borderId="31" xfId="0" applyNumberFormat="1" applyFont="1" applyFill="1" applyBorder="1" applyAlignment="1">
      <alignment horizontal="left" indent="2"/>
    </xf>
    <xf numFmtId="49" fontId="3" fillId="0" borderId="11" xfId="0" applyNumberFormat="1" applyFont="1" applyBorder="1" applyAlignment="1">
      <alignment horizontal="center"/>
    </xf>
    <xf numFmtId="49" fontId="3" fillId="0" borderId="0" xfId="0" applyNumberFormat="1" applyFont="1" applyBorder="1" applyAlignment="1">
      <alignment horizontal="center"/>
    </xf>
    <xf numFmtId="49" fontId="3" fillId="0" borderId="14" xfId="0" applyNumberFormat="1" applyFont="1" applyBorder="1" applyAlignment="1">
      <alignment horizontal="center"/>
    </xf>
    <xf numFmtId="0" fontId="36" fillId="0" borderId="26" xfId="0" applyFont="1" applyBorder="1" applyAlignment="1">
      <alignment horizontal="center"/>
    </xf>
    <xf numFmtId="0" fontId="36" fillId="0" borderId="24" xfId="0" applyFont="1" applyBorder="1" applyAlignment="1">
      <alignment horizontal="center"/>
    </xf>
    <xf numFmtId="0" fontId="36" fillId="0" borderId="25" xfId="0" applyFont="1" applyBorder="1" applyAlignment="1">
      <alignment horizontal="center"/>
    </xf>
    <xf numFmtId="39" fontId="3" fillId="0" borderId="35" xfId="0" applyNumberFormat="1" applyFont="1" applyBorder="1" applyAlignment="1">
      <alignment horizontal="center"/>
    </xf>
    <xf numFmtId="39" fontId="3" fillId="0" borderId="33" xfId="0" applyNumberFormat="1" applyFont="1" applyBorder="1" applyAlignment="1">
      <alignment horizontal="center"/>
    </xf>
    <xf numFmtId="39" fontId="3" fillId="0" borderId="34" xfId="0" applyNumberFormat="1" applyFont="1" applyBorder="1" applyAlignment="1">
      <alignment horizontal="center"/>
    </xf>
    <xf numFmtId="0" fontId="3" fillId="0" borderId="35" xfId="0" applyNumberFormat="1" applyFont="1" applyBorder="1" applyAlignment="1">
      <alignment horizontal="center"/>
    </xf>
    <xf numFmtId="0" fontId="3" fillId="0" borderId="33" xfId="0" applyNumberFormat="1" applyFont="1" applyBorder="1" applyAlignment="1">
      <alignment horizontal="center"/>
    </xf>
    <xf numFmtId="0" fontId="3" fillId="0" borderId="36" xfId="0" applyNumberFormat="1" applyFont="1" applyBorder="1" applyAlignment="1">
      <alignment horizontal="center"/>
    </xf>
    <xf numFmtId="49" fontId="3" fillId="0" borderId="35" xfId="0" applyNumberFormat="1" applyFont="1" applyBorder="1" applyAlignment="1">
      <alignment horizontal="center"/>
    </xf>
    <xf numFmtId="49" fontId="3" fillId="0" borderId="33" xfId="0" applyNumberFormat="1" applyFont="1" applyBorder="1" applyAlignment="1">
      <alignment horizontal="center"/>
    </xf>
    <xf numFmtId="49" fontId="3" fillId="0" borderId="34" xfId="0" applyNumberFormat="1" applyFont="1" applyBorder="1" applyAlignment="1">
      <alignment horizontal="center"/>
    </xf>
    <xf numFmtId="39" fontId="24" fillId="0" borderId="35" xfId="0" applyNumberFormat="1" applyFont="1" applyBorder="1" applyAlignment="1">
      <alignment horizontal="center"/>
    </xf>
    <xf numFmtId="39" fontId="24" fillId="0" borderId="33" xfId="0" applyNumberFormat="1" applyFont="1" applyBorder="1" applyAlignment="1">
      <alignment horizontal="center"/>
    </xf>
    <xf numFmtId="39" fontId="24" fillId="0" borderId="34" xfId="0" applyNumberFormat="1" applyFont="1" applyBorder="1" applyAlignment="1">
      <alignment horizontal="center"/>
    </xf>
    <xf numFmtId="0" fontId="3" fillId="0" borderId="3" xfId="0" applyNumberFormat="1" applyFont="1" applyBorder="1" applyAlignment="1">
      <alignment horizontal="left"/>
    </xf>
    <xf numFmtId="0" fontId="3" fillId="0" borderId="4" xfId="0" applyNumberFormat="1" applyFont="1" applyBorder="1" applyAlignment="1">
      <alignment horizontal="left"/>
    </xf>
    <xf numFmtId="0" fontId="3" fillId="0" borderId="13" xfId="0" applyNumberFormat="1" applyFont="1" applyBorder="1" applyAlignment="1">
      <alignment horizontal="left"/>
    </xf>
    <xf numFmtId="0" fontId="3" fillId="0" borderId="8" xfId="0" applyNumberFormat="1" applyFont="1" applyBorder="1" applyAlignment="1">
      <alignment horizontal="right"/>
    </xf>
    <xf numFmtId="0" fontId="3" fillId="0" borderId="4" xfId="0" applyNumberFormat="1" applyFont="1" applyBorder="1" applyAlignment="1">
      <alignment horizontal="right"/>
    </xf>
    <xf numFmtId="49" fontId="3" fillId="0" borderId="8" xfId="0" applyNumberFormat="1" applyFont="1" applyBorder="1" applyAlignment="1">
      <alignment horizontal="center" vertical="top"/>
    </xf>
    <xf numFmtId="49" fontId="3" fillId="0" borderId="4" xfId="0" applyNumberFormat="1" applyFont="1" applyBorder="1" applyAlignment="1">
      <alignment horizontal="center" vertical="top"/>
    </xf>
    <xf numFmtId="49" fontId="3" fillId="0" borderId="13" xfId="0" applyNumberFormat="1" applyFont="1" applyBorder="1" applyAlignment="1">
      <alignment horizontal="center" vertical="top"/>
    </xf>
    <xf numFmtId="49" fontId="3" fillId="0" borderId="3" xfId="0" applyNumberFormat="1" applyFont="1" applyBorder="1" applyAlignment="1">
      <alignment horizontal="center" vertical="top"/>
    </xf>
    <xf numFmtId="49" fontId="3" fillId="0" borderId="10" xfId="0" applyNumberFormat="1" applyFont="1" applyBorder="1" applyAlignment="1">
      <alignment horizontal="center" vertical="top"/>
    </xf>
    <xf numFmtId="0" fontId="3" fillId="0" borderId="2" xfId="0" applyNumberFormat="1" applyFont="1" applyBorder="1" applyAlignment="1">
      <alignment horizontal="left"/>
    </xf>
    <xf numFmtId="49" fontId="3" fillId="0" borderId="22" xfId="0" applyNumberFormat="1" applyFont="1" applyBorder="1" applyAlignment="1">
      <alignment horizontal="center"/>
    </xf>
    <xf numFmtId="49" fontId="3" fillId="3" borderId="22" xfId="0" applyNumberFormat="1" applyFont="1" applyFill="1" applyBorder="1" applyAlignment="1">
      <alignment horizontal="center"/>
    </xf>
    <xf numFmtId="0" fontId="3" fillId="0" borderId="8"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49" fontId="29" fillId="0" borderId="2" xfId="0" applyNumberFormat="1" applyFont="1" applyBorder="1" applyAlignment="1">
      <alignment horizontal="center"/>
    </xf>
    <xf numFmtId="49" fontId="3" fillId="0" borderId="2" xfId="0" applyNumberFormat="1" applyFont="1" applyBorder="1" applyAlignment="1">
      <alignment horizontal="left"/>
    </xf>
    <xf numFmtId="49" fontId="3" fillId="0" borderId="20" xfId="0" applyNumberFormat="1" applyFont="1" applyBorder="1" applyAlignment="1">
      <alignment horizontal="center"/>
    </xf>
    <xf numFmtId="49" fontId="3" fillId="0" borderId="3" xfId="0" applyNumberFormat="1" applyFont="1" applyBorder="1" applyAlignment="1">
      <alignment horizontal="left"/>
    </xf>
    <xf numFmtId="0" fontId="3" fillId="0" borderId="8"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2"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15" xfId="0" applyNumberFormat="1" applyFont="1" applyBorder="1" applyAlignment="1">
      <alignment horizontal="center" vertical="top" wrapText="1"/>
    </xf>
    <xf numFmtId="0" fontId="3" fillId="3" borderId="2" xfId="0" applyNumberFormat="1" applyFont="1" applyFill="1" applyBorder="1" applyAlignment="1">
      <alignment horizontal="center" vertical="center" wrapText="1"/>
    </xf>
    <xf numFmtId="49" fontId="3" fillId="0" borderId="27" xfId="0" applyNumberFormat="1" applyFont="1" applyBorder="1" applyAlignment="1">
      <alignment horizontal="center"/>
    </xf>
    <xf numFmtId="0" fontId="24" fillId="0" borderId="0" xfId="0" applyNumberFormat="1" applyFont="1" applyBorder="1" applyAlignment="1">
      <alignment horizontal="center"/>
    </xf>
    <xf numFmtId="0" fontId="3" fillId="0" borderId="2"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3" fillId="0" borderId="13"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9" xfId="0" applyNumberFormat="1" applyFont="1" applyBorder="1" applyAlignment="1">
      <alignment horizontal="center" vertical="center"/>
    </xf>
    <xf numFmtId="0" fontId="3" fillId="0" borderId="3" xfId="0" applyNumberFormat="1" applyFont="1" applyBorder="1" applyAlignment="1">
      <alignment horizontal="center" vertical="center"/>
    </xf>
    <xf numFmtId="0" fontId="29" fillId="0" borderId="0" xfId="0" applyNumberFormat="1" applyFont="1" applyBorder="1" applyAlignment="1">
      <alignment horizontal="center"/>
    </xf>
    <xf numFmtId="0" fontId="29" fillId="0" borderId="2" xfId="0" applyNumberFormat="1" applyFont="1" applyBorder="1" applyAlignment="1">
      <alignment horizontal="center"/>
    </xf>
    <xf numFmtId="0" fontId="10" fillId="0" borderId="4" xfId="0" applyNumberFormat="1" applyFont="1" applyBorder="1" applyAlignment="1">
      <alignment horizontal="center" vertical="top"/>
    </xf>
    <xf numFmtId="0" fontId="29" fillId="0" borderId="0" xfId="0" applyNumberFormat="1" applyFont="1" applyBorder="1" applyAlignment="1">
      <alignment horizontal="right"/>
    </xf>
    <xf numFmtId="0" fontId="29" fillId="0" borderId="0" xfId="0" applyNumberFormat="1" applyFont="1" applyBorder="1" applyAlignment="1">
      <alignment horizontal="left"/>
    </xf>
    <xf numFmtId="49" fontId="29" fillId="0" borderId="2" xfId="0" applyNumberFormat="1" applyFont="1" applyBorder="1" applyAlignment="1">
      <alignment horizontal="left"/>
    </xf>
    <xf numFmtId="0" fontId="29" fillId="3" borderId="2" xfId="0" applyNumberFormat="1" applyFont="1" applyFill="1" applyBorder="1" applyAlignment="1">
      <alignment horizontal="center"/>
    </xf>
    <xf numFmtId="49" fontId="30" fillId="0" borderId="2" xfId="0" applyNumberFormat="1" applyFont="1" applyBorder="1" applyAlignment="1">
      <alignment horizontal="left"/>
    </xf>
    <xf numFmtId="0" fontId="30" fillId="0" borderId="0" xfId="0" applyNumberFormat="1" applyFont="1" applyBorder="1" applyAlignment="1">
      <alignment horizontal="right"/>
    </xf>
    <xf numFmtId="0" fontId="30" fillId="0" borderId="0" xfId="0" applyNumberFormat="1" applyFont="1" applyBorder="1" applyAlignment="1">
      <alignment horizontal="left"/>
    </xf>
    <xf numFmtId="0" fontId="3" fillId="0" borderId="3" xfId="0" applyNumberFormat="1" applyFont="1" applyBorder="1" applyAlignment="1">
      <alignment horizontal="left" wrapText="1" indent="2"/>
    </xf>
    <xf numFmtId="0" fontId="3" fillId="0" borderId="3" xfId="0" applyNumberFormat="1" applyFont="1" applyBorder="1" applyAlignment="1">
      <alignment horizontal="left" indent="2"/>
    </xf>
    <xf numFmtId="0" fontId="3" fillId="0" borderId="4" xfId="0" applyNumberFormat="1" applyFont="1" applyBorder="1" applyAlignment="1">
      <alignment horizontal="left" indent="2"/>
    </xf>
    <xf numFmtId="4" fontId="3" fillId="0" borderId="26" xfId="0" applyNumberFormat="1" applyFont="1" applyBorder="1" applyAlignment="1">
      <alignment horizontal="center"/>
    </xf>
    <xf numFmtId="0" fontId="27" fillId="0" borderId="0" xfId="0" applyNumberFormat="1" applyFont="1" applyBorder="1" applyAlignment="1">
      <alignment horizontal="justify" wrapText="1"/>
    </xf>
    <xf numFmtId="0" fontId="27" fillId="0" borderId="0" xfId="0" applyNumberFormat="1" applyFont="1" applyBorder="1" applyAlignment="1">
      <alignment horizontal="left" wrapText="1"/>
    </xf>
    <xf numFmtId="0" fontId="16" fillId="3" borderId="0" xfId="0" applyFont="1" applyFill="1" applyAlignment="1">
      <alignment horizontal="center" vertical="center" wrapText="1"/>
    </xf>
    <xf numFmtId="0" fontId="16" fillId="3"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6"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0" xfId="1" applyFont="1" applyBorder="1" applyAlignment="1">
      <alignment horizontal="center" vertical="center" wrapText="1"/>
    </xf>
    <xf numFmtId="0" fontId="20" fillId="0" borderId="1" xfId="1" applyFont="1" applyBorder="1" applyAlignment="1">
      <alignment horizontal="center" vertical="center" wrapText="1"/>
    </xf>
    <xf numFmtId="40" fontId="19" fillId="4" borderId="5" xfId="0" applyNumberFormat="1" applyFont="1" applyFill="1" applyBorder="1" applyAlignment="1">
      <alignment horizontal="center" vertical="center" wrapText="1"/>
    </xf>
    <xf numFmtId="40" fontId="19" fillId="4" borderId="6" xfId="0" applyNumberFormat="1" applyFont="1" applyFill="1" applyBorder="1" applyAlignment="1">
      <alignment horizontal="center" vertical="center" wrapText="1"/>
    </xf>
    <xf numFmtId="40" fontId="22" fillId="0" borderId="1" xfId="0" applyNumberFormat="1" applyFont="1" applyBorder="1" applyAlignment="1">
      <alignment horizontal="center" vertical="center" wrapText="1"/>
    </xf>
    <xf numFmtId="40" fontId="22" fillId="4" borderId="1" xfId="0" applyNumberFormat="1" applyFont="1" applyFill="1" applyBorder="1" applyAlignment="1">
      <alignment horizontal="center" vertical="center" wrapText="1"/>
    </xf>
    <xf numFmtId="40" fontId="19" fillId="0" borderId="1"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 fillId="3" borderId="0" xfId="0" applyFont="1" applyFill="1" applyAlignment="1">
      <alignment horizontal="center" wrapText="1"/>
    </xf>
    <xf numFmtId="0" fontId="1" fillId="3" borderId="2" xfId="0" applyFont="1" applyFill="1" applyBorder="1" applyAlignment="1">
      <alignment horizontal="center" wrapText="1"/>
    </xf>
    <xf numFmtId="0" fontId="0" fillId="0" borderId="1" xfId="0" applyBorder="1" applyAlignment="1">
      <alignment horizontal="center" vertical="center" wrapText="1"/>
    </xf>
    <xf numFmtId="0" fontId="2" fillId="0" borderId="1" xfId="1" applyBorder="1" applyAlignment="1">
      <alignment horizontal="center" vertical="center" wrapText="1"/>
    </xf>
    <xf numFmtId="4" fontId="3" fillId="0" borderId="9" xfId="0" applyNumberFormat="1" applyFont="1" applyBorder="1" applyAlignment="1">
      <alignment horizontal="center"/>
    </xf>
    <xf numFmtId="4" fontId="3" fillId="0" borderId="3" xfId="0" applyNumberFormat="1" applyFont="1" applyBorder="1" applyAlignment="1">
      <alignment horizontal="center"/>
    </xf>
    <xf numFmtId="4" fontId="3" fillId="0" borderId="10" xfId="0" applyNumberFormat="1" applyFont="1" applyBorder="1" applyAlignment="1">
      <alignment horizontal="center"/>
    </xf>
    <xf numFmtId="4" fontId="3" fillId="3" borderId="9" xfId="0" applyNumberFormat="1" applyFont="1" applyFill="1" applyBorder="1" applyAlignment="1">
      <alignment horizontal="center"/>
    </xf>
    <xf numFmtId="4" fontId="3" fillId="3" borderId="3" xfId="0" applyNumberFormat="1" applyFont="1" applyFill="1" applyBorder="1" applyAlignment="1">
      <alignment horizontal="center"/>
    </xf>
    <xf numFmtId="4" fontId="3" fillId="3" borderId="10" xfId="0" applyNumberFormat="1" applyFont="1" applyFill="1" applyBorder="1" applyAlignment="1">
      <alignment horizontal="center"/>
    </xf>
    <xf numFmtId="49" fontId="3" fillId="0" borderId="1" xfId="0" applyNumberFormat="1" applyFont="1" applyBorder="1" applyAlignment="1">
      <alignment horizontal="center"/>
    </xf>
    <xf numFmtId="0" fontId="37" fillId="0" borderId="9" xfId="0" applyNumberFormat="1" applyFont="1" applyBorder="1" applyAlignment="1">
      <alignment horizontal="left" vertical="center" wrapText="1"/>
    </xf>
    <xf numFmtId="0" fontId="37" fillId="0" borderId="3" xfId="0" applyNumberFormat="1" applyFont="1" applyBorder="1" applyAlignment="1">
      <alignment horizontal="left" vertical="center" wrapText="1"/>
    </xf>
    <xf numFmtId="0" fontId="37" fillId="0" borderId="10" xfId="0" applyNumberFormat="1" applyFont="1" applyBorder="1" applyAlignment="1">
      <alignment horizontal="left" vertical="center" wrapText="1"/>
    </xf>
    <xf numFmtId="0" fontId="3" fillId="0" borderId="8" xfId="0" applyNumberFormat="1" applyFont="1" applyBorder="1" applyAlignment="1">
      <alignment horizontal="left" wrapText="1" indent="4"/>
    </xf>
    <xf numFmtId="0" fontId="3" fillId="0" borderId="4" xfId="0" applyNumberFormat="1" applyFont="1" applyBorder="1" applyAlignment="1">
      <alignment horizontal="left" indent="4"/>
    </xf>
    <xf numFmtId="0" fontId="3" fillId="0" borderId="28" xfId="0" applyNumberFormat="1" applyFont="1" applyBorder="1" applyAlignment="1">
      <alignment horizontal="left" indent="4"/>
    </xf>
    <xf numFmtId="4" fontId="3" fillId="0" borderId="8" xfId="0" applyNumberFormat="1" applyFont="1" applyBorder="1" applyAlignment="1">
      <alignment horizontal="center"/>
    </xf>
    <xf numFmtId="4" fontId="3" fillId="0" borderId="4" xfId="0" applyNumberFormat="1" applyFont="1" applyBorder="1" applyAlignment="1">
      <alignment horizontal="center"/>
    </xf>
    <xf numFmtId="4" fontId="3" fillId="0" borderId="13" xfId="0" applyNumberFormat="1" applyFont="1" applyBorder="1" applyAlignment="1">
      <alignment horizontal="center"/>
    </xf>
    <xf numFmtId="4" fontId="3" fillId="0" borderId="12" xfId="0" applyNumberFormat="1" applyFont="1" applyBorder="1" applyAlignment="1">
      <alignment horizontal="center"/>
    </xf>
    <xf numFmtId="4" fontId="3" fillId="0" borderId="2" xfId="0" applyNumberFormat="1" applyFont="1" applyBorder="1" applyAlignment="1">
      <alignment horizontal="center"/>
    </xf>
    <xf numFmtId="4" fontId="3" fillId="0" borderId="15" xfId="0" applyNumberFormat="1" applyFont="1" applyBorder="1" applyAlignment="1">
      <alignment horizontal="center"/>
    </xf>
    <xf numFmtId="2" fontId="3" fillId="0" borderId="8" xfId="0" applyNumberFormat="1" applyFont="1" applyBorder="1" applyAlignment="1">
      <alignment horizontal="center"/>
    </xf>
    <xf numFmtId="2" fontId="3" fillId="0" borderId="4" xfId="0" applyNumberFormat="1" applyFont="1" applyBorder="1" applyAlignment="1">
      <alignment horizontal="center"/>
    </xf>
    <xf numFmtId="2" fontId="3" fillId="0" borderId="28" xfId="0" applyNumberFormat="1" applyFont="1" applyBorder="1" applyAlignment="1">
      <alignment horizontal="center"/>
    </xf>
    <xf numFmtId="2" fontId="3" fillId="0" borderId="12" xfId="0" applyNumberFormat="1" applyFont="1" applyBorder="1" applyAlignment="1">
      <alignment horizontal="center"/>
    </xf>
    <xf numFmtId="2" fontId="3" fillId="0" borderId="2" xfId="0" applyNumberFormat="1" applyFont="1" applyBorder="1" applyAlignment="1">
      <alignment horizontal="center"/>
    </xf>
    <xf numFmtId="2" fontId="3" fillId="0" borderId="31" xfId="0" applyNumberFormat="1" applyFont="1" applyBorder="1" applyAlignment="1">
      <alignment horizontal="center"/>
    </xf>
    <xf numFmtId="0" fontId="3" fillId="0" borderId="12" xfId="0" applyNumberFormat="1" applyFont="1" applyBorder="1" applyAlignment="1">
      <alignment horizontal="left" wrapText="1" indent="4"/>
    </xf>
    <xf numFmtId="0" fontId="29" fillId="0" borderId="0" xfId="0" applyNumberFormat="1" applyFont="1" applyBorder="1" applyAlignment="1">
      <alignment horizontal="left" vertical="center" wrapText="1"/>
    </xf>
    <xf numFmtId="0" fontId="27" fillId="0" borderId="0" xfId="0" applyNumberFormat="1" applyFont="1" applyBorder="1" applyAlignment="1">
      <alignment horizontal="left" vertical="center" wrapText="1"/>
    </xf>
    <xf numFmtId="0" fontId="3" fillId="0" borderId="9" xfId="0" applyNumberFormat="1" applyFont="1" applyBorder="1" applyAlignment="1">
      <alignment horizontal="left" wrapText="1"/>
    </xf>
    <xf numFmtId="0" fontId="27" fillId="0" borderId="0" xfId="0" applyNumberFormat="1" applyFont="1" applyBorder="1" applyAlignment="1">
      <alignment horizontal="justify"/>
    </xf>
    <xf numFmtId="0" fontId="29" fillId="0" borderId="0" xfId="0" applyNumberFormat="1" applyFont="1" applyBorder="1" applyAlignment="1">
      <alignment horizontal="justify"/>
    </xf>
    <xf numFmtId="2" fontId="3" fillId="0" borderId="9" xfId="0" applyNumberFormat="1" applyFont="1" applyBorder="1" applyAlignment="1">
      <alignment horizontal="center"/>
    </xf>
    <xf numFmtId="2" fontId="3" fillId="0" borderId="3" xfId="0" applyNumberFormat="1" applyFont="1" applyBorder="1" applyAlignment="1">
      <alignment horizontal="center"/>
    </xf>
    <xf numFmtId="2" fontId="3" fillId="0" borderId="22" xfId="0" applyNumberFormat="1" applyFont="1" applyBorder="1" applyAlignment="1">
      <alignment horizontal="center"/>
    </xf>
    <xf numFmtId="49" fontId="3" fillId="0" borderId="32" xfId="0" applyNumberFormat="1" applyFont="1" applyBorder="1" applyAlignment="1">
      <alignment horizontal="center"/>
    </xf>
    <xf numFmtId="4" fontId="3" fillId="0" borderId="35" xfId="0" applyNumberFormat="1" applyFont="1" applyBorder="1" applyAlignment="1">
      <alignment horizontal="center"/>
    </xf>
    <xf numFmtId="4" fontId="3" fillId="0" borderId="33" xfId="0" applyNumberFormat="1" applyFont="1" applyBorder="1" applyAlignment="1">
      <alignment horizontal="center"/>
    </xf>
    <xf numFmtId="4" fontId="3" fillId="0" borderId="34" xfId="0" applyNumberFormat="1" applyFont="1" applyBorder="1" applyAlignment="1">
      <alignment horizontal="center"/>
    </xf>
    <xf numFmtId="2" fontId="3" fillId="0" borderId="35" xfId="0" applyNumberFormat="1" applyFont="1" applyBorder="1" applyAlignment="1">
      <alignment horizontal="center"/>
    </xf>
    <xf numFmtId="2" fontId="3" fillId="0" borderId="33" xfId="0" applyNumberFormat="1" applyFont="1" applyBorder="1" applyAlignment="1">
      <alignment horizontal="center"/>
    </xf>
    <xf numFmtId="2" fontId="3" fillId="0" borderId="36" xfId="0" applyNumberFormat="1" applyFont="1" applyBorder="1" applyAlignment="1">
      <alignment horizontal="center"/>
    </xf>
    <xf numFmtId="0" fontId="27" fillId="0" borderId="0" xfId="0" applyNumberFormat="1" applyFont="1" applyBorder="1" applyAlignment="1">
      <alignment horizontal="justify" vertical="top"/>
    </xf>
    <xf numFmtId="0" fontId="29" fillId="0" borderId="0" xfId="0" applyNumberFormat="1" applyFont="1" applyBorder="1" applyAlignment="1">
      <alignment horizontal="justify" vertical="top"/>
    </xf>
    <xf numFmtId="0" fontId="3" fillId="0" borderId="2" xfId="0" applyNumberFormat="1" applyFont="1" applyBorder="1" applyAlignment="1">
      <alignment horizontal="center" wrapText="1"/>
    </xf>
    <xf numFmtId="2" fontId="3" fillId="0" borderId="19" xfId="0" applyNumberFormat="1" applyFont="1" applyBorder="1" applyAlignment="1">
      <alignment horizontal="center"/>
    </xf>
    <xf numFmtId="2" fontId="3" fillId="0" borderId="17" xfId="0" applyNumberFormat="1" applyFont="1" applyBorder="1" applyAlignment="1">
      <alignment horizontal="center"/>
    </xf>
    <xf numFmtId="2" fontId="3" fillId="0" borderId="20" xfId="0" applyNumberFormat="1" applyFont="1" applyBorder="1" applyAlignment="1">
      <alignment horizontal="center"/>
    </xf>
    <xf numFmtId="0" fontId="3" fillId="0" borderId="9" xfId="0" applyNumberFormat="1" applyFont="1" applyBorder="1" applyAlignment="1">
      <alignment horizontal="left" wrapText="1" indent="3"/>
    </xf>
    <xf numFmtId="2" fontId="3" fillId="0" borderId="37" xfId="0" applyNumberFormat="1" applyFont="1" applyBorder="1" applyAlignment="1">
      <alignment horizontal="center"/>
    </xf>
    <xf numFmtId="2" fontId="3" fillId="0" borderId="38" xfId="0" applyNumberFormat="1" applyFont="1" applyBorder="1" applyAlignment="1">
      <alignment horizontal="center"/>
    </xf>
    <xf numFmtId="2" fontId="3" fillId="0" borderId="39" xfId="0" applyNumberFormat="1" applyFont="1" applyBorder="1" applyAlignment="1">
      <alignment horizontal="center"/>
    </xf>
    <xf numFmtId="4" fontId="3" fillId="0" borderId="19" xfId="0" applyNumberFormat="1" applyFont="1" applyBorder="1" applyAlignment="1">
      <alignment horizontal="center"/>
    </xf>
    <xf numFmtId="4" fontId="3" fillId="0" borderId="17" xfId="0" applyNumberFormat="1" applyFont="1" applyBorder="1" applyAlignment="1">
      <alignment horizontal="center"/>
    </xf>
    <xf numFmtId="4" fontId="3" fillId="0" borderId="18" xfId="0" applyNumberFormat="1" applyFont="1" applyBorder="1" applyAlignment="1">
      <alignment horizontal="center"/>
    </xf>
    <xf numFmtId="4" fontId="3" fillId="3" borderId="19" xfId="0" applyNumberFormat="1" applyFont="1" applyFill="1" applyBorder="1" applyAlignment="1">
      <alignment horizontal="center"/>
    </xf>
    <xf numFmtId="4" fontId="3" fillId="3" borderId="17" xfId="0" applyNumberFormat="1" applyFont="1" applyFill="1" applyBorder="1" applyAlignment="1">
      <alignment horizontal="center"/>
    </xf>
    <xf numFmtId="4" fontId="3" fillId="3" borderId="18" xfId="0" applyNumberFormat="1" applyFont="1" applyFill="1" applyBorder="1" applyAlignment="1">
      <alignment horizontal="center"/>
    </xf>
    <xf numFmtId="0" fontId="3" fillId="3" borderId="9" xfId="0" applyNumberFormat="1" applyFont="1" applyFill="1" applyBorder="1" applyAlignment="1">
      <alignment horizontal="left" wrapText="1" indent="2"/>
    </xf>
    <xf numFmtId="0" fontId="3" fillId="3" borderId="3" xfId="0" applyNumberFormat="1" applyFont="1" applyFill="1" applyBorder="1" applyAlignment="1">
      <alignment horizontal="left" indent="2"/>
    </xf>
    <xf numFmtId="4" fontId="3" fillId="0" borderId="24" xfId="0" applyNumberFormat="1" applyFont="1" applyBorder="1" applyAlignment="1">
      <alignment horizontal="center"/>
    </xf>
    <xf numFmtId="4" fontId="3" fillId="0" borderId="25" xfId="0" applyNumberFormat="1" applyFont="1" applyBorder="1" applyAlignment="1">
      <alignment horizontal="center"/>
    </xf>
    <xf numFmtId="2" fontId="3" fillId="0" borderId="26" xfId="0" applyNumberFormat="1" applyFont="1" applyBorder="1" applyAlignment="1">
      <alignment horizontal="center"/>
    </xf>
    <xf numFmtId="2" fontId="3" fillId="0" borderId="24" xfId="0" applyNumberFormat="1" applyFont="1" applyBorder="1" applyAlignment="1">
      <alignment horizontal="center"/>
    </xf>
    <xf numFmtId="2" fontId="3" fillId="0" borderId="27" xfId="0" applyNumberFormat="1" applyFont="1" applyBorder="1" applyAlignment="1">
      <alignment horizontal="center"/>
    </xf>
    <xf numFmtId="0" fontId="3" fillId="0" borderId="9" xfId="0" applyNumberFormat="1" applyFont="1" applyBorder="1" applyAlignment="1">
      <alignment horizontal="left" vertical="center" wrapText="1" indent="3"/>
    </xf>
    <xf numFmtId="0" fontId="3" fillId="0" borderId="3" xfId="0" applyNumberFormat="1" applyFont="1" applyBorder="1" applyAlignment="1">
      <alignment horizontal="left" vertical="center" indent="3"/>
    </xf>
    <xf numFmtId="0" fontId="24" fillId="3" borderId="9" xfId="0" applyNumberFormat="1" applyFont="1" applyFill="1" applyBorder="1" applyAlignment="1">
      <alignment horizontal="left" vertical="center" wrapText="1" indent="2"/>
    </xf>
    <xf numFmtId="0" fontId="24" fillId="3" borderId="3" xfId="0" applyNumberFormat="1" applyFont="1" applyFill="1" applyBorder="1" applyAlignment="1">
      <alignment horizontal="left" vertical="center" indent="2"/>
    </xf>
    <xf numFmtId="2" fontId="3" fillId="0" borderId="10" xfId="0" applyNumberFormat="1" applyFont="1" applyBorder="1" applyAlignment="1">
      <alignment horizontal="center"/>
    </xf>
    <xf numFmtId="0" fontId="3" fillId="3" borderId="10" xfId="0" applyNumberFormat="1" applyFont="1" applyFill="1" applyBorder="1" applyAlignment="1">
      <alignment horizontal="center"/>
    </xf>
    <xf numFmtId="0" fontId="3" fillId="0" borderId="10" xfId="0" applyNumberFormat="1" applyFont="1" applyBorder="1" applyAlignment="1">
      <alignment horizontal="center"/>
    </xf>
    <xf numFmtId="0" fontId="3" fillId="0" borderId="9" xfId="0" applyNumberFormat="1" applyFont="1" applyBorder="1" applyAlignment="1">
      <alignment horizontal="left" vertical="center" wrapText="1" indent="1"/>
    </xf>
    <xf numFmtId="0" fontId="3" fillId="0" borderId="3" xfId="0" applyNumberFormat="1" applyFont="1" applyBorder="1" applyAlignment="1">
      <alignment horizontal="left" vertical="center" indent="1"/>
    </xf>
    <xf numFmtId="0" fontId="24" fillId="0" borderId="9" xfId="0" applyNumberFormat="1" applyFont="1" applyBorder="1" applyAlignment="1">
      <alignment horizontal="left"/>
    </xf>
    <xf numFmtId="49" fontId="24" fillId="0" borderId="16" xfId="0" applyNumberFormat="1" applyFont="1" applyBorder="1" applyAlignment="1">
      <alignment horizontal="center"/>
    </xf>
    <xf numFmtId="49" fontId="24" fillId="0" borderId="17" xfId="0" applyNumberFormat="1" applyFont="1" applyBorder="1" applyAlignment="1">
      <alignment horizontal="center"/>
    </xf>
    <xf numFmtId="49" fontId="24" fillId="0" borderId="18" xfId="0" applyNumberFormat="1" applyFont="1" applyBorder="1" applyAlignment="1">
      <alignment horizontal="center"/>
    </xf>
    <xf numFmtId="0" fontId="3" fillId="0" borderId="18" xfId="0" applyNumberFormat="1" applyFont="1" applyBorder="1" applyAlignment="1">
      <alignment horizont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Alignment="1">
      <alignment horizontal="center"/>
    </xf>
    <xf numFmtId="49" fontId="7" fillId="0" borderId="2" xfId="0" applyNumberFormat="1" applyFont="1" applyBorder="1" applyAlignment="1">
      <alignment horizontal="center"/>
    </xf>
    <xf numFmtId="0" fontId="9" fillId="0" borderId="10" xfId="0" applyFont="1" applyBorder="1" applyAlignment="1">
      <alignment horizontal="center" vertical="center"/>
    </xf>
    <xf numFmtId="0" fontId="7" fillId="0" borderId="0" xfId="0" applyFont="1" applyAlignment="1">
      <alignment horizontal="left"/>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7" fillId="0" borderId="2" xfId="0" applyFont="1" applyBorder="1" applyAlignment="1">
      <alignment horizontal="center"/>
    </xf>
    <xf numFmtId="0" fontId="9" fillId="0" borderId="1" xfId="0" applyFont="1" applyBorder="1" applyAlignment="1">
      <alignment horizontal="center" vertical="center" wrapText="1"/>
    </xf>
    <xf numFmtId="0" fontId="9" fillId="0" borderId="9" xfId="0" applyFont="1" applyBorder="1" applyAlignment="1">
      <alignment horizontal="right"/>
    </xf>
    <xf numFmtId="0" fontId="9" fillId="0" borderId="3" xfId="0" applyFont="1" applyBorder="1" applyAlignment="1">
      <alignment horizontal="right"/>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3" fillId="0" borderId="0" xfId="0" applyFont="1" applyAlignment="1">
      <alignment horizontal="left" vertical="top" wrapText="1"/>
    </xf>
    <xf numFmtId="4" fontId="15" fillId="0" borderId="5" xfId="0" applyNumberFormat="1" applyFont="1" applyBorder="1" applyAlignment="1">
      <alignment horizontal="center"/>
    </xf>
    <xf numFmtId="4" fontId="15" fillId="0" borderId="6" xfId="0" applyNumberFormat="1" applyFont="1" applyBorder="1" applyAlignment="1">
      <alignment horizontal="center"/>
    </xf>
    <xf numFmtId="0" fontId="9" fillId="0" borderId="11" xfId="0" applyFont="1" applyBorder="1" applyAlignment="1">
      <alignment horizontal="center" vertical="center"/>
    </xf>
    <xf numFmtId="4" fontId="9" fillId="0" borderId="1" xfId="0" applyNumberFormat="1" applyFont="1" applyBorder="1" applyAlignment="1">
      <alignment horizontal="center"/>
    </xf>
    <xf numFmtId="4" fontId="9" fillId="0" borderId="1" xfId="0" applyNumberFormat="1" applyFont="1" applyBorder="1" applyAlignment="1">
      <alignment horizontal="right"/>
    </xf>
    <xf numFmtId="0" fontId="15" fillId="0" borderId="5" xfId="0" applyFont="1" applyBorder="1" applyAlignment="1">
      <alignment horizontal="center"/>
    </xf>
    <xf numFmtId="0" fontId="15" fillId="0" borderId="6" xfId="0" applyFont="1" applyBorder="1" applyAlignment="1">
      <alignment horizontal="center"/>
    </xf>
    <xf numFmtId="0" fontId="7" fillId="0" borderId="0" xfId="0" applyFont="1" applyAlignment="1">
      <alignment horizontal="center" wrapText="1"/>
    </xf>
    <xf numFmtId="0" fontId="33" fillId="0" borderId="0" xfId="0" applyFont="1" applyAlignment="1">
      <alignment horizontal="left"/>
    </xf>
    <xf numFmtId="0" fontId="7" fillId="0" borderId="0" xfId="0" applyFont="1" applyBorder="1" applyAlignment="1">
      <alignment horizontal="center" wrapText="1"/>
    </xf>
    <xf numFmtId="0" fontId="9" fillId="0" borderId="5" xfId="0" applyFont="1" applyFill="1" applyBorder="1" applyAlignment="1">
      <alignment horizontal="right"/>
    </xf>
    <xf numFmtId="0" fontId="9" fillId="0" borderId="6" xfId="0" applyFont="1" applyFill="1" applyBorder="1" applyAlignment="1">
      <alignment horizontal="right"/>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4" fontId="9" fillId="0" borderId="5" xfId="0" applyNumberFormat="1" applyFont="1" applyFill="1" applyBorder="1" applyAlignment="1">
      <alignment horizontal="center" wrapText="1"/>
    </xf>
    <xf numFmtId="4" fontId="9" fillId="0" borderId="6" xfId="0" applyNumberFormat="1" applyFont="1" applyFill="1" applyBorder="1" applyAlignment="1">
      <alignment horizontal="center" wrapText="1"/>
    </xf>
    <xf numFmtId="4" fontId="9" fillId="0" borderId="5" xfId="0" applyNumberFormat="1" applyFont="1" applyFill="1" applyBorder="1" applyAlignment="1">
      <alignment wrapText="1"/>
    </xf>
    <xf numFmtId="4" fontId="9" fillId="0" borderId="6" xfId="0" applyNumberFormat="1" applyFont="1" applyFill="1" applyBorder="1" applyAlignment="1">
      <alignment wrapText="1"/>
    </xf>
    <xf numFmtId="0" fontId="7" fillId="0" borderId="0" xfId="0" applyFont="1" applyFill="1" applyAlignment="1">
      <alignment horizontal="center"/>
    </xf>
    <xf numFmtId="0" fontId="7" fillId="0" borderId="0" xfId="0" applyFont="1" applyFill="1" applyAlignment="1">
      <alignment horizontal="left"/>
    </xf>
    <xf numFmtId="0" fontId="21" fillId="0" borderId="2" xfId="0" applyFont="1" applyFill="1" applyBorder="1" applyAlignment="1">
      <alignment horizontal="center" wrapText="1"/>
    </xf>
    <xf numFmtId="0" fontId="7" fillId="0" borderId="2" xfId="0" applyFont="1" applyFill="1" applyBorder="1" applyAlignment="1">
      <alignment horizontal="center" wrapText="1"/>
    </xf>
    <xf numFmtId="49" fontId="7" fillId="0" borderId="2" xfId="0" applyNumberFormat="1" applyFont="1" applyFill="1" applyBorder="1" applyAlignment="1">
      <alignment horizont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7" fillId="0" borderId="2" xfId="0" applyFont="1" applyBorder="1" applyAlignment="1">
      <alignment horizontal="center" wrapText="1"/>
    </xf>
    <xf numFmtId="0" fontId="21" fillId="0" borderId="2" xfId="0" applyFont="1" applyBorder="1" applyAlignment="1">
      <alignment horizontal="center" wrapText="1"/>
    </xf>
    <xf numFmtId="0" fontId="7" fillId="0" borderId="0" xfId="0" applyFont="1" applyAlignment="1">
      <alignment horizontal="left" vertical="center"/>
    </xf>
    <xf numFmtId="0" fontId="14" fillId="0" borderId="2" xfId="0" applyFont="1" applyBorder="1" applyAlignment="1">
      <alignment horizontal="left" wrapText="1"/>
    </xf>
    <xf numFmtId="49" fontId="7" fillId="0" borderId="2" xfId="0" applyNumberFormat="1" applyFont="1" applyBorder="1" applyAlignment="1">
      <alignment horizontal="center" wrapText="1"/>
    </xf>
    <xf numFmtId="4" fontId="9" fillId="0" borderId="5" xfId="0" applyNumberFormat="1" applyFont="1" applyFill="1" applyBorder="1" applyAlignment="1">
      <alignment vertical="center" wrapText="1"/>
    </xf>
    <xf numFmtId="4" fontId="9" fillId="0" borderId="7" xfId="0" applyNumberFormat="1" applyFont="1" applyFill="1" applyBorder="1" applyAlignment="1">
      <alignment vertical="center" wrapText="1"/>
    </xf>
    <xf numFmtId="4" fontId="9" fillId="0" borderId="6" xfId="0" applyNumberFormat="1" applyFont="1" applyFill="1" applyBorder="1" applyAlignment="1">
      <alignment vertical="center" wrapText="1"/>
    </xf>
    <xf numFmtId="4" fontId="9" fillId="0" borderId="5"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0" fontId="9" fillId="0" borderId="7" xfId="0" applyFont="1" applyFill="1" applyBorder="1" applyAlignment="1">
      <alignment horizontal="right" vertical="center"/>
    </xf>
    <xf numFmtId="0" fontId="9" fillId="0" borderId="6" xfId="0" applyFont="1" applyFill="1" applyBorder="1" applyAlignment="1">
      <alignment horizontal="right" vertical="center"/>
    </xf>
    <xf numFmtId="0" fontId="7" fillId="0" borderId="0" xfId="0" applyFont="1" applyAlignment="1">
      <alignment horizontal="left" wrapText="1"/>
    </xf>
    <xf numFmtId="0" fontId="7" fillId="0" borderId="0" xfId="0" applyFont="1" applyBorder="1" applyAlignment="1">
      <alignment horizontal="center" vertical="center" wrapText="1"/>
    </xf>
    <xf numFmtId="0" fontId="14" fillId="0" borderId="0" xfId="0" applyFont="1" applyBorder="1" applyAlignment="1">
      <alignment horizontal="center" wrapText="1"/>
    </xf>
    <xf numFmtId="0" fontId="7" fillId="0" borderId="0" xfId="0" applyFont="1" applyAlignment="1">
      <alignment horizontal="center" vertical="center" wrapText="1"/>
    </xf>
    <xf numFmtId="0" fontId="34" fillId="0" borderId="0" xfId="0" applyFont="1" applyAlignment="1">
      <alignment horizontal="left" wrapText="1"/>
    </xf>
    <xf numFmtId="49" fontId="7" fillId="0" borderId="0" xfId="0" applyNumberFormat="1" applyFont="1" applyBorder="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7" fillId="0" borderId="0" xfId="0" applyFont="1" applyAlignment="1">
      <alignment horizontal="left" vertical="center" wrapText="1"/>
    </xf>
    <xf numFmtId="0" fontId="7" fillId="0" borderId="4"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35" fillId="0" borderId="2" xfId="0" applyFont="1" applyBorder="1" applyAlignment="1">
      <alignment horizontal="center"/>
    </xf>
    <xf numFmtId="0" fontId="7" fillId="0" borderId="3" xfId="0" applyFont="1" applyBorder="1" applyAlignment="1">
      <alignment horizontal="center" wrapText="1"/>
    </xf>
  </cellXfs>
  <cellStyles count="4">
    <cellStyle name="Гиперссылка" xfId="1" builtinId="8"/>
    <cellStyle name="Обычный" xfId="0" builtinId="0"/>
    <cellStyle name="Обычный 2" xfId="2"/>
    <cellStyle name="Финансовый 2"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63</xdr:col>
      <xdr:colOff>41415</xdr:colOff>
      <xdr:row>44</xdr:row>
      <xdr:rowOff>95249</xdr:rowOff>
    </xdr:from>
    <xdr:to>
      <xdr:col>75</xdr:col>
      <xdr:colOff>33132</xdr:colOff>
      <xdr:row>44</xdr:row>
      <xdr:rowOff>402167</xdr:rowOff>
    </xdr:to>
    <xdr:pic>
      <xdr:nvPicPr>
        <xdr:cNvPr id="2" name="Рисунок 1" descr="Настя.jpg"/>
        <xdr:cNvPicPr>
          <a:picLocks noChangeAspect="1"/>
        </xdr:cNvPicPr>
      </xdr:nvPicPr>
      <xdr:blipFill>
        <a:blip xmlns:r="http://schemas.openxmlformats.org/officeDocument/2006/relationships" r:embed="rId1" cstate="print"/>
        <a:stretch>
          <a:fillRect/>
        </a:stretch>
      </xdr:blipFill>
      <xdr:spPr>
        <a:xfrm>
          <a:off x="3650332" y="11599332"/>
          <a:ext cx="626717" cy="306918"/>
        </a:xfrm>
        <a:prstGeom prst="rect">
          <a:avLst/>
        </a:prstGeom>
      </xdr:spPr>
    </xdr:pic>
    <xdr:clientData/>
  </xdr:twoCellAnchor>
  <xdr:twoCellAnchor editAs="oneCell">
    <xdr:from>
      <xdr:col>61</xdr:col>
      <xdr:colOff>10583</xdr:colOff>
      <xdr:row>46</xdr:row>
      <xdr:rowOff>105834</xdr:rowOff>
    </xdr:from>
    <xdr:to>
      <xdr:col>75</xdr:col>
      <xdr:colOff>221684</xdr:colOff>
      <xdr:row>46</xdr:row>
      <xdr:rowOff>328083</xdr:rowOff>
    </xdr:to>
    <xdr:pic>
      <xdr:nvPicPr>
        <xdr:cNvPr id="3" name="Рисунок 2" descr="Гуля.jpg"/>
        <xdr:cNvPicPr>
          <a:picLocks noChangeAspect="1"/>
        </xdr:cNvPicPr>
      </xdr:nvPicPr>
      <xdr:blipFill>
        <a:blip xmlns:r="http://schemas.openxmlformats.org/officeDocument/2006/relationships" r:embed="rId2" cstate="print"/>
        <a:stretch>
          <a:fillRect/>
        </a:stretch>
      </xdr:blipFill>
      <xdr:spPr>
        <a:xfrm>
          <a:off x="3513666" y="12149667"/>
          <a:ext cx="951935" cy="22224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32CA238D502FECC813B9EBFB681B03B845AF5936CA1A47696EF4F3882945848FA5AD885F86121448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consultantplus://offline/ref=32CA238D502FECC813B9EBFB681B03B845AF5B33CB1C47696EF4F388291445N" TargetMode="External"/><Relationship Id="rId1" Type="http://schemas.openxmlformats.org/officeDocument/2006/relationships/hyperlink" Target="consultantplus://offline/ref=32CA238D502FECC813B9EBFB681B03B845AE5936CC1847696EF4F388291445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consultantplus://offline/ref=32CA238D502FECC813B9EBFB681B03B845AF5936CA1A47696EF4F388291445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J177"/>
  <sheetViews>
    <sheetView tabSelected="1" zoomScale="110" zoomScaleNormal="110" zoomScaleSheetLayoutView="80" workbookViewId="0">
      <selection activeCell="DF77" sqref="DF77:DR77"/>
    </sheetView>
  </sheetViews>
  <sheetFormatPr defaultColWidth="0.85546875" defaultRowHeight="11.25" x14ac:dyDescent="0.2"/>
  <cols>
    <col min="1" max="18" width="0.85546875" style="148"/>
    <col min="19" max="19" width="0.85546875" style="148" customWidth="1"/>
    <col min="20" max="59" width="0.85546875" style="148"/>
    <col min="60" max="60" width="2.28515625" style="148" customWidth="1"/>
    <col min="61" max="61" width="2.5703125" style="148" customWidth="1"/>
    <col min="62" max="65" width="0.85546875" style="148"/>
    <col min="66" max="66" width="0.85546875" style="148" customWidth="1"/>
    <col min="67" max="69" width="0.85546875" style="148"/>
    <col min="70" max="70" width="0.85546875" style="148" customWidth="1"/>
    <col min="71" max="81" width="0.85546875" style="148"/>
    <col min="82" max="83" width="0.85546875" style="148" customWidth="1"/>
    <col min="84" max="121" width="0.85546875" style="148"/>
    <col min="122" max="122" width="2.140625" style="148" customWidth="1"/>
    <col min="123" max="134" width="0.85546875" style="148"/>
    <col min="135" max="135" width="4" style="148" customWidth="1"/>
    <col min="136" max="147" width="0.85546875" style="148"/>
    <col min="148" max="148" width="2.140625" style="148" customWidth="1"/>
    <col min="149" max="163" width="0.85546875" style="148"/>
    <col min="164" max="164" width="5.28515625" style="148" customWidth="1"/>
    <col min="165" max="165" width="12.28515625" style="148" customWidth="1"/>
    <col min="166" max="16384" width="0.85546875" style="148"/>
  </cols>
  <sheetData>
    <row r="2" spans="1:161" s="151" customFormat="1" ht="10.5" x14ac:dyDescent="0.2">
      <c r="DW2" s="568" t="s">
        <v>272</v>
      </c>
      <c r="DX2" s="568"/>
      <c r="DY2" s="568"/>
      <c r="DZ2" s="568"/>
      <c r="EA2" s="568"/>
      <c r="EB2" s="568"/>
      <c r="EC2" s="568"/>
      <c r="ED2" s="568"/>
      <c r="EE2" s="568"/>
      <c r="EF2" s="568"/>
      <c r="EG2" s="568"/>
      <c r="EH2" s="568"/>
      <c r="EI2" s="568"/>
      <c r="EJ2" s="568"/>
      <c r="EK2" s="568"/>
      <c r="EL2" s="568"/>
      <c r="EM2" s="568"/>
      <c r="EN2" s="568"/>
      <c r="EO2" s="568"/>
      <c r="EP2" s="568"/>
      <c r="EQ2" s="568"/>
      <c r="ER2" s="568"/>
      <c r="ES2" s="568"/>
      <c r="ET2" s="568"/>
      <c r="EU2" s="568"/>
      <c r="EV2" s="568"/>
      <c r="EW2" s="568"/>
      <c r="EX2" s="568"/>
      <c r="EY2" s="568"/>
      <c r="EZ2" s="568"/>
      <c r="FA2" s="568"/>
      <c r="FB2" s="568"/>
      <c r="FC2" s="568"/>
      <c r="FD2" s="568"/>
      <c r="FE2" s="568"/>
    </row>
    <row r="3" spans="1:161" s="151" customFormat="1" ht="10.5" x14ac:dyDescent="0.2">
      <c r="DW3" s="569" t="s">
        <v>273</v>
      </c>
      <c r="DX3" s="569"/>
      <c r="DY3" s="569"/>
      <c r="DZ3" s="569"/>
      <c r="EA3" s="569"/>
      <c r="EB3" s="569"/>
      <c r="EC3" s="569"/>
      <c r="ED3" s="569"/>
      <c r="EE3" s="569"/>
      <c r="EF3" s="569"/>
      <c r="EG3" s="569"/>
      <c r="EH3" s="569"/>
      <c r="EI3" s="569"/>
      <c r="EJ3" s="569"/>
      <c r="EK3" s="569"/>
      <c r="EL3" s="569"/>
      <c r="EM3" s="569"/>
      <c r="EN3" s="569"/>
      <c r="EO3" s="569"/>
      <c r="EP3" s="569"/>
      <c r="EQ3" s="569"/>
      <c r="ER3" s="569"/>
      <c r="ES3" s="569"/>
      <c r="ET3" s="569"/>
      <c r="EU3" s="569"/>
      <c r="EV3" s="569"/>
      <c r="EW3" s="569"/>
      <c r="EX3" s="569"/>
      <c r="EY3" s="569"/>
      <c r="EZ3" s="569"/>
      <c r="FA3" s="569"/>
      <c r="FB3" s="569"/>
      <c r="FC3" s="569"/>
      <c r="FD3" s="569"/>
      <c r="FE3" s="569"/>
    </row>
    <row r="4" spans="1:161" s="149" customFormat="1" ht="8.25" x14ac:dyDescent="0.15">
      <c r="DW4" s="570" t="s">
        <v>274</v>
      </c>
      <c r="DX4" s="570"/>
      <c r="DY4" s="570"/>
      <c r="DZ4" s="570"/>
      <c r="EA4" s="570"/>
      <c r="EB4" s="570"/>
      <c r="EC4" s="570"/>
      <c r="ED4" s="570"/>
      <c r="EE4" s="570"/>
      <c r="EF4" s="570"/>
      <c r="EG4" s="570"/>
      <c r="EH4" s="570"/>
      <c r="EI4" s="570"/>
      <c r="EJ4" s="570"/>
      <c r="EK4" s="570"/>
      <c r="EL4" s="570"/>
      <c r="EM4" s="570"/>
      <c r="EN4" s="570"/>
      <c r="EO4" s="570"/>
      <c r="EP4" s="570"/>
      <c r="EQ4" s="570"/>
      <c r="ER4" s="570"/>
      <c r="ES4" s="570"/>
      <c r="ET4" s="570"/>
      <c r="EU4" s="570"/>
      <c r="EV4" s="570"/>
      <c r="EW4" s="570"/>
      <c r="EX4" s="570"/>
      <c r="EY4" s="570"/>
      <c r="EZ4" s="570"/>
      <c r="FA4" s="570"/>
      <c r="FB4" s="570"/>
      <c r="FC4" s="570"/>
      <c r="FD4" s="570"/>
      <c r="FE4" s="570"/>
    </row>
    <row r="5" spans="1:161" s="151" customFormat="1" ht="10.5" x14ac:dyDescent="0.2">
      <c r="DW5" s="574" t="s">
        <v>494</v>
      </c>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row>
    <row r="6" spans="1:161" s="149" customFormat="1" ht="8.25" x14ac:dyDescent="0.15">
      <c r="DW6" s="570" t="s">
        <v>275</v>
      </c>
      <c r="DX6" s="570"/>
      <c r="DY6" s="570"/>
      <c r="DZ6" s="570"/>
      <c r="EA6" s="570"/>
      <c r="EB6" s="570"/>
      <c r="EC6" s="570"/>
      <c r="ED6" s="570"/>
      <c r="EE6" s="570"/>
      <c r="EF6" s="570"/>
      <c r="EG6" s="570"/>
      <c r="EH6" s="570"/>
      <c r="EI6" s="570"/>
      <c r="EJ6" s="570"/>
      <c r="EK6" s="570"/>
      <c r="EL6" s="570"/>
      <c r="EM6" s="570"/>
      <c r="EN6" s="570"/>
      <c r="EO6" s="570"/>
      <c r="EP6" s="570"/>
      <c r="EQ6" s="570"/>
      <c r="ER6" s="570"/>
      <c r="ES6" s="570"/>
      <c r="ET6" s="570"/>
      <c r="EU6" s="570"/>
      <c r="EV6" s="570"/>
      <c r="EW6" s="570"/>
      <c r="EX6" s="570"/>
      <c r="EY6" s="570"/>
      <c r="EZ6" s="570"/>
      <c r="FA6" s="570"/>
      <c r="FB6" s="570"/>
      <c r="FC6" s="570"/>
      <c r="FD6" s="570"/>
      <c r="FE6" s="570"/>
    </row>
    <row r="7" spans="1:161" s="151" customFormat="1" ht="10.5" x14ac:dyDescent="0.2">
      <c r="DW7" s="569"/>
      <c r="DX7" s="569"/>
      <c r="DY7" s="569"/>
      <c r="DZ7" s="569"/>
      <c r="EA7" s="569"/>
      <c r="EB7" s="569"/>
      <c r="EC7" s="569"/>
      <c r="ED7" s="569"/>
      <c r="EE7" s="569"/>
      <c r="EF7" s="569"/>
      <c r="EG7" s="569"/>
      <c r="EH7" s="569"/>
      <c r="EI7" s="569"/>
      <c r="EL7" s="574" t="s">
        <v>495</v>
      </c>
      <c r="EM7" s="574"/>
      <c r="EN7" s="574"/>
      <c r="EO7" s="574"/>
      <c r="EP7" s="574"/>
      <c r="EQ7" s="574"/>
      <c r="ER7" s="574"/>
      <c r="ES7" s="574"/>
      <c r="ET7" s="574"/>
      <c r="EU7" s="574"/>
      <c r="EV7" s="574"/>
      <c r="EW7" s="574"/>
      <c r="EX7" s="574"/>
      <c r="EY7" s="574"/>
      <c r="EZ7" s="574"/>
      <c r="FA7" s="574"/>
      <c r="FB7" s="574"/>
      <c r="FC7" s="574"/>
      <c r="FD7" s="574"/>
      <c r="FE7" s="574"/>
    </row>
    <row r="8" spans="1:161" s="149" customFormat="1" ht="8.25" x14ac:dyDescent="0.15">
      <c r="DW8" s="570" t="s">
        <v>44</v>
      </c>
      <c r="DX8" s="570"/>
      <c r="DY8" s="570"/>
      <c r="DZ8" s="570"/>
      <c r="EA8" s="570"/>
      <c r="EB8" s="570"/>
      <c r="EC8" s="570"/>
      <c r="ED8" s="570"/>
      <c r="EE8" s="570"/>
      <c r="EF8" s="570"/>
      <c r="EG8" s="570"/>
      <c r="EH8" s="570"/>
      <c r="EI8" s="570"/>
      <c r="EL8" s="570" t="s">
        <v>45</v>
      </c>
      <c r="EM8" s="570"/>
      <c r="EN8" s="570"/>
      <c r="EO8" s="570"/>
      <c r="EP8" s="570"/>
      <c r="EQ8" s="570"/>
      <c r="ER8" s="570"/>
      <c r="ES8" s="570"/>
      <c r="ET8" s="570"/>
      <c r="EU8" s="570"/>
      <c r="EV8" s="570"/>
      <c r="EW8" s="570"/>
      <c r="EX8" s="570"/>
      <c r="EY8" s="570"/>
      <c r="EZ8" s="570"/>
      <c r="FA8" s="570"/>
      <c r="FB8" s="570"/>
      <c r="FC8" s="570"/>
      <c r="FD8" s="570"/>
      <c r="FE8" s="570"/>
    </row>
    <row r="9" spans="1:161" s="151" customFormat="1" ht="10.5" x14ac:dyDescent="0.2">
      <c r="DW9" s="571"/>
      <c r="DX9" s="571"/>
      <c r="DY9" s="545" t="s">
        <v>592</v>
      </c>
      <c r="DZ9" s="545"/>
      <c r="EA9" s="545"/>
      <c r="EB9" s="572" t="s">
        <v>265</v>
      </c>
      <c r="EC9" s="572"/>
      <c r="EE9" s="545" t="s">
        <v>640</v>
      </c>
      <c r="EF9" s="545"/>
      <c r="EG9" s="545"/>
      <c r="EH9" s="545"/>
      <c r="EI9" s="545"/>
      <c r="EJ9" s="545"/>
      <c r="EK9" s="545"/>
      <c r="EL9" s="545"/>
      <c r="EM9" s="545"/>
      <c r="EN9" s="545"/>
      <c r="EO9" s="545"/>
      <c r="EP9" s="545"/>
      <c r="EQ9" s="545"/>
      <c r="ER9" s="545"/>
      <c r="ES9" s="545"/>
      <c r="ET9" s="571">
        <v>20</v>
      </c>
      <c r="EU9" s="571"/>
      <c r="EV9" s="571"/>
      <c r="EW9" s="573" t="s">
        <v>568</v>
      </c>
      <c r="EX9" s="573"/>
      <c r="EY9" s="573"/>
      <c r="EZ9" s="151" t="s">
        <v>194</v>
      </c>
    </row>
    <row r="11" spans="1:161" s="152" customFormat="1" ht="12" x14ac:dyDescent="0.2">
      <c r="CR11" s="153" t="s">
        <v>276</v>
      </c>
      <c r="CS11" s="575" t="s">
        <v>568</v>
      </c>
      <c r="CT11" s="575"/>
      <c r="CU11" s="575"/>
      <c r="CV11" s="152" t="s">
        <v>194</v>
      </c>
    </row>
    <row r="12" spans="1:161" s="152" customFormat="1" ht="14.25" x14ac:dyDescent="0.2">
      <c r="AY12" s="576" t="s">
        <v>277</v>
      </c>
      <c r="AZ12" s="576"/>
      <c r="BA12" s="576"/>
      <c r="BB12" s="576"/>
      <c r="BC12" s="576"/>
      <c r="BD12" s="576"/>
      <c r="BE12" s="576"/>
      <c r="BF12" s="575" t="s">
        <v>568</v>
      </c>
      <c r="BG12" s="575"/>
      <c r="BH12" s="575"/>
      <c r="BI12" s="576" t="s">
        <v>278</v>
      </c>
      <c r="BJ12" s="576"/>
      <c r="BK12" s="576"/>
      <c r="BL12" s="576"/>
      <c r="BM12" s="576"/>
      <c r="BN12" s="576"/>
      <c r="BO12" s="576"/>
      <c r="BP12" s="576"/>
      <c r="BQ12" s="576"/>
      <c r="BR12" s="576"/>
      <c r="BS12" s="576"/>
      <c r="BT12" s="576"/>
      <c r="BU12" s="576"/>
      <c r="BV12" s="576"/>
      <c r="BW12" s="576"/>
      <c r="BX12" s="576"/>
      <c r="BY12" s="576"/>
      <c r="BZ12" s="576"/>
      <c r="CA12" s="576"/>
      <c r="CB12" s="576"/>
      <c r="CC12" s="576"/>
      <c r="CD12" s="576"/>
      <c r="CE12" s="575" t="s">
        <v>592</v>
      </c>
      <c r="CF12" s="575"/>
      <c r="CG12" s="575"/>
      <c r="CH12" s="576" t="s">
        <v>279</v>
      </c>
      <c r="CI12" s="576"/>
      <c r="CJ12" s="576"/>
      <c r="CK12" s="576"/>
      <c r="CL12" s="576"/>
      <c r="CM12" s="575" t="s">
        <v>613</v>
      </c>
      <c r="CN12" s="575"/>
      <c r="CO12" s="575"/>
      <c r="CP12" s="577" t="s">
        <v>280</v>
      </c>
      <c r="CQ12" s="577"/>
      <c r="CR12" s="577"/>
      <c r="CS12" s="577"/>
      <c r="CT12" s="577"/>
      <c r="CU12" s="577"/>
      <c r="CV12" s="577"/>
      <c r="CW12" s="577"/>
      <c r="CX12" s="577"/>
      <c r="ES12" s="537" t="s">
        <v>281</v>
      </c>
      <c r="ET12" s="538"/>
      <c r="EU12" s="538"/>
      <c r="EV12" s="538"/>
      <c r="EW12" s="538"/>
      <c r="EX12" s="538"/>
      <c r="EY12" s="538"/>
      <c r="EZ12" s="538"/>
      <c r="FA12" s="538"/>
      <c r="FB12" s="538"/>
      <c r="FC12" s="538"/>
      <c r="FD12" s="538"/>
      <c r="FE12" s="539"/>
    </row>
    <row r="13" spans="1:161" ht="12" thickBot="1" x14ac:dyDescent="0.25">
      <c r="ES13" s="540"/>
      <c r="ET13" s="541"/>
      <c r="EU13" s="541"/>
      <c r="EV13" s="541"/>
      <c r="EW13" s="541"/>
      <c r="EX13" s="541"/>
      <c r="EY13" s="541"/>
      <c r="EZ13" s="541"/>
      <c r="FA13" s="541"/>
      <c r="FB13" s="541"/>
      <c r="FC13" s="541"/>
      <c r="FD13" s="541"/>
      <c r="FE13" s="542"/>
    </row>
    <row r="14" spans="1:161" x14ac:dyDescent="0.2">
      <c r="BG14" s="543" t="s">
        <v>282</v>
      </c>
      <c r="BH14" s="543"/>
      <c r="BI14" s="543"/>
      <c r="BJ14" s="543"/>
      <c r="BK14" s="373" t="s">
        <v>592</v>
      </c>
      <c r="BL14" s="373"/>
      <c r="BM14" s="373"/>
      <c r="BN14" s="544" t="s">
        <v>265</v>
      </c>
      <c r="BO14" s="544"/>
      <c r="BQ14" s="545" t="s">
        <v>640</v>
      </c>
      <c r="BR14" s="545"/>
      <c r="BS14" s="545"/>
      <c r="BT14" s="545"/>
      <c r="BU14" s="545"/>
      <c r="BV14" s="545"/>
      <c r="BW14" s="545"/>
      <c r="BX14" s="545"/>
      <c r="BY14" s="545"/>
      <c r="BZ14" s="545"/>
      <c r="CA14" s="545"/>
      <c r="CB14" s="545"/>
      <c r="CC14" s="545"/>
      <c r="CD14" s="545"/>
      <c r="CE14" s="545"/>
      <c r="CF14" s="543">
        <v>20</v>
      </c>
      <c r="CG14" s="543"/>
      <c r="CH14" s="543"/>
      <c r="CI14" s="546" t="s">
        <v>568</v>
      </c>
      <c r="CJ14" s="546"/>
      <c r="CK14" s="546"/>
      <c r="CL14" s="148" t="s">
        <v>283</v>
      </c>
      <c r="EQ14" s="154" t="s">
        <v>46</v>
      </c>
      <c r="ES14" s="452" t="s">
        <v>641</v>
      </c>
      <c r="ET14" s="453"/>
      <c r="EU14" s="453"/>
      <c r="EV14" s="453"/>
      <c r="EW14" s="453"/>
      <c r="EX14" s="453"/>
      <c r="EY14" s="453"/>
      <c r="EZ14" s="453"/>
      <c r="FA14" s="453"/>
      <c r="FB14" s="453"/>
      <c r="FC14" s="453"/>
      <c r="FD14" s="453"/>
      <c r="FE14" s="547"/>
    </row>
    <row r="15" spans="1:161" x14ac:dyDescent="0.2">
      <c r="A15" s="544" t="s">
        <v>284</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EQ15" s="154" t="s">
        <v>285</v>
      </c>
      <c r="ES15" s="425"/>
      <c r="ET15" s="426"/>
      <c r="EU15" s="426"/>
      <c r="EV15" s="426"/>
      <c r="EW15" s="426"/>
      <c r="EX15" s="426"/>
      <c r="EY15" s="426"/>
      <c r="EZ15" s="426"/>
      <c r="FA15" s="426"/>
      <c r="FB15" s="426"/>
      <c r="FC15" s="426"/>
      <c r="FD15" s="426"/>
      <c r="FE15" s="535"/>
    </row>
    <row r="16" spans="1:161" x14ac:dyDescent="0.2">
      <c r="A16" s="148" t="s">
        <v>286</v>
      </c>
      <c r="AB16" s="534" t="s">
        <v>287</v>
      </c>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4"/>
      <c r="CW16" s="534"/>
      <c r="CX16" s="534"/>
      <c r="CY16" s="534"/>
      <c r="CZ16" s="534"/>
      <c r="DA16" s="534"/>
      <c r="DB16" s="534"/>
      <c r="DC16" s="534"/>
      <c r="DD16" s="534"/>
      <c r="DE16" s="534"/>
      <c r="DF16" s="534"/>
      <c r="DG16" s="534"/>
      <c r="DH16" s="534"/>
      <c r="DI16" s="534"/>
      <c r="DJ16" s="534"/>
      <c r="DK16" s="534"/>
      <c r="DL16" s="534"/>
      <c r="DM16" s="534"/>
      <c r="DN16" s="534"/>
      <c r="DO16" s="534"/>
      <c r="DP16" s="534"/>
      <c r="EQ16" s="154" t="s">
        <v>288</v>
      </c>
      <c r="ES16" s="425" t="s">
        <v>521</v>
      </c>
      <c r="ET16" s="426"/>
      <c r="EU16" s="426"/>
      <c r="EV16" s="426"/>
      <c r="EW16" s="426"/>
      <c r="EX16" s="426"/>
      <c r="EY16" s="426"/>
      <c r="EZ16" s="426"/>
      <c r="FA16" s="426"/>
      <c r="FB16" s="426"/>
      <c r="FC16" s="426"/>
      <c r="FD16" s="426"/>
      <c r="FE16" s="535"/>
    </row>
    <row r="17" spans="1:165" x14ac:dyDescent="0.2">
      <c r="EQ17" s="154" t="s">
        <v>285</v>
      </c>
      <c r="ES17" s="425" t="s">
        <v>522</v>
      </c>
      <c r="ET17" s="426"/>
      <c r="EU17" s="426"/>
      <c r="EV17" s="426"/>
      <c r="EW17" s="426"/>
      <c r="EX17" s="426"/>
      <c r="EY17" s="426"/>
      <c r="EZ17" s="426"/>
      <c r="FA17" s="426"/>
      <c r="FB17" s="426"/>
      <c r="FC17" s="426"/>
      <c r="FD17" s="426"/>
      <c r="FE17" s="535"/>
    </row>
    <row r="18" spans="1:165" x14ac:dyDescent="0.2">
      <c r="EQ18" s="154" t="s">
        <v>289</v>
      </c>
      <c r="ES18" s="413" t="s">
        <v>496</v>
      </c>
      <c r="ET18" s="414"/>
      <c r="EU18" s="414"/>
      <c r="EV18" s="414"/>
      <c r="EW18" s="414"/>
      <c r="EX18" s="414"/>
      <c r="EY18" s="414"/>
      <c r="EZ18" s="414"/>
      <c r="FA18" s="414"/>
      <c r="FB18" s="414"/>
      <c r="FC18" s="414"/>
      <c r="FD18" s="414"/>
      <c r="FE18" s="536"/>
    </row>
    <row r="19" spans="1:165" ht="28.5" customHeight="1" x14ac:dyDescent="0.2">
      <c r="A19" s="148" t="s">
        <v>290</v>
      </c>
      <c r="K19" s="556" t="s">
        <v>141</v>
      </c>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c r="BU19" s="556"/>
      <c r="BV19" s="556"/>
      <c r="BW19" s="556"/>
      <c r="BX19" s="556"/>
      <c r="BY19" s="556"/>
      <c r="BZ19" s="556"/>
      <c r="CA19" s="556"/>
      <c r="CB19" s="556"/>
      <c r="CC19" s="556"/>
      <c r="CD19" s="556"/>
      <c r="CE19" s="556"/>
      <c r="CF19" s="556"/>
      <c r="CG19" s="556"/>
      <c r="CH19" s="556"/>
      <c r="CI19" s="556"/>
      <c r="CJ19" s="556"/>
      <c r="CK19" s="556"/>
      <c r="CL19" s="556"/>
      <c r="CM19" s="556"/>
      <c r="CN19" s="556"/>
      <c r="CO19" s="556"/>
      <c r="CP19" s="556"/>
      <c r="CQ19" s="556"/>
      <c r="CR19" s="556"/>
      <c r="CS19" s="556"/>
      <c r="CT19" s="556"/>
      <c r="CU19" s="556"/>
      <c r="CV19" s="556"/>
      <c r="CW19" s="556"/>
      <c r="CX19" s="556"/>
      <c r="CY19" s="556"/>
      <c r="CZ19" s="556"/>
      <c r="DA19" s="556"/>
      <c r="DB19" s="556"/>
      <c r="DC19" s="556"/>
      <c r="DD19" s="556"/>
      <c r="DE19" s="556"/>
      <c r="DF19" s="556"/>
      <c r="DG19" s="556"/>
      <c r="DH19" s="556"/>
      <c r="DI19" s="556"/>
      <c r="DJ19" s="556"/>
      <c r="DK19" s="556"/>
      <c r="DL19" s="556"/>
      <c r="DM19" s="556"/>
      <c r="DN19" s="556"/>
      <c r="DO19" s="556"/>
      <c r="DP19" s="556"/>
      <c r="EQ19" s="154" t="s">
        <v>291</v>
      </c>
      <c r="ES19" s="425" t="s">
        <v>292</v>
      </c>
      <c r="ET19" s="426"/>
      <c r="EU19" s="426"/>
      <c r="EV19" s="426"/>
      <c r="EW19" s="426"/>
      <c r="EX19" s="426"/>
      <c r="EY19" s="426"/>
      <c r="EZ19" s="426"/>
      <c r="FA19" s="426"/>
      <c r="FB19" s="426"/>
      <c r="FC19" s="426"/>
      <c r="FD19" s="426"/>
      <c r="FE19" s="535"/>
    </row>
    <row r="20" spans="1:165" ht="12" thickBot="1" x14ac:dyDescent="0.25">
      <c r="A20" s="148" t="s">
        <v>293</v>
      </c>
      <c r="EQ20" s="154" t="s">
        <v>47</v>
      </c>
      <c r="ES20" s="469" t="s">
        <v>294</v>
      </c>
      <c r="ET20" s="470"/>
      <c r="EU20" s="470"/>
      <c r="EV20" s="470"/>
      <c r="EW20" s="470"/>
      <c r="EX20" s="470"/>
      <c r="EY20" s="470"/>
      <c r="EZ20" s="470"/>
      <c r="FA20" s="470"/>
      <c r="FB20" s="470"/>
      <c r="FC20" s="470"/>
      <c r="FD20" s="470"/>
      <c r="FE20" s="557"/>
    </row>
    <row r="22" spans="1:165" s="147" customFormat="1" ht="10.5" x14ac:dyDescent="0.15">
      <c r="A22" s="558" t="s">
        <v>295</v>
      </c>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8"/>
      <c r="EN22" s="558"/>
      <c r="EO22" s="558"/>
      <c r="EP22" s="558"/>
      <c r="EQ22" s="558"/>
      <c r="ER22" s="558"/>
      <c r="ES22" s="558"/>
      <c r="ET22" s="558"/>
      <c r="EU22" s="558"/>
      <c r="EV22" s="558"/>
      <c r="EW22" s="558"/>
      <c r="EX22" s="558"/>
      <c r="EY22" s="558"/>
      <c r="EZ22" s="558"/>
      <c r="FA22" s="558"/>
      <c r="FB22" s="558"/>
      <c r="FC22" s="558"/>
      <c r="FD22" s="558"/>
      <c r="FE22" s="558"/>
    </row>
    <row r="24" spans="1:165" ht="11.25" customHeight="1" x14ac:dyDescent="0.2">
      <c r="A24" s="538" t="s">
        <v>0</v>
      </c>
      <c r="B24" s="538"/>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c r="BX24" s="549" t="s">
        <v>3</v>
      </c>
      <c r="BY24" s="550"/>
      <c r="BZ24" s="550"/>
      <c r="CA24" s="550"/>
      <c r="CB24" s="550"/>
      <c r="CC24" s="550"/>
      <c r="CD24" s="550"/>
      <c r="CE24" s="561"/>
      <c r="CF24" s="549" t="s">
        <v>296</v>
      </c>
      <c r="CG24" s="550"/>
      <c r="CH24" s="550"/>
      <c r="CI24" s="550"/>
      <c r="CJ24" s="550"/>
      <c r="CK24" s="550"/>
      <c r="CL24" s="550"/>
      <c r="CM24" s="550"/>
      <c r="CN24" s="550"/>
      <c r="CO24" s="550"/>
      <c r="CP24" s="550"/>
      <c r="CQ24" s="550"/>
      <c r="CR24" s="561"/>
      <c r="CS24" s="549" t="s">
        <v>297</v>
      </c>
      <c r="CT24" s="550"/>
      <c r="CU24" s="550"/>
      <c r="CV24" s="550"/>
      <c r="CW24" s="550"/>
      <c r="CX24" s="550"/>
      <c r="CY24" s="550"/>
      <c r="CZ24" s="550"/>
      <c r="DA24" s="550"/>
      <c r="DB24" s="550"/>
      <c r="DC24" s="550"/>
      <c r="DD24" s="550"/>
      <c r="DE24" s="561"/>
      <c r="DF24" s="566" t="s">
        <v>192</v>
      </c>
      <c r="DG24" s="567"/>
      <c r="DH24" s="567"/>
      <c r="DI24" s="567"/>
      <c r="DJ24" s="567"/>
      <c r="DK24" s="567"/>
      <c r="DL24" s="567"/>
      <c r="DM24" s="567"/>
      <c r="DN24" s="567"/>
      <c r="DO24" s="567"/>
      <c r="DP24" s="567"/>
      <c r="DQ24" s="567"/>
      <c r="DR24" s="567"/>
      <c r="DS24" s="567"/>
      <c r="DT24" s="567"/>
      <c r="DU24" s="567"/>
      <c r="DV24" s="567"/>
      <c r="DW24" s="567"/>
      <c r="DX24" s="567"/>
      <c r="DY24" s="567"/>
      <c r="DZ24" s="567"/>
      <c r="EA24" s="567"/>
      <c r="EB24" s="567"/>
      <c r="EC24" s="567"/>
      <c r="ED24" s="567"/>
      <c r="EE24" s="567"/>
      <c r="EF24" s="567"/>
      <c r="EG24" s="567"/>
      <c r="EH24" s="567"/>
      <c r="EI24" s="567"/>
      <c r="EJ24" s="567"/>
      <c r="EK24" s="567"/>
      <c r="EL24" s="567"/>
      <c r="EM24" s="567"/>
      <c r="EN24" s="567"/>
      <c r="EO24" s="567"/>
      <c r="EP24" s="567"/>
      <c r="EQ24" s="567"/>
      <c r="ER24" s="567"/>
      <c r="ES24" s="567"/>
      <c r="ET24" s="567"/>
      <c r="EU24" s="567"/>
      <c r="EV24" s="567"/>
      <c r="EW24" s="567"/>
      <c r="EX24" s="567"/>
      <c r="EY24" s="567"/>
      <c r="EZ24" s="567"/>
      <c r="FA24" s="567"/>
      <c r="FB24" s="567"/>
      <c r="FC24" s="567"/>
      <c r="FD24" s="567"/>
      <c r="FE24" s="567"/>
      <c r="FF24" s="216"/>
      <c r="FG24" s="216"/>
      <c r="FH24" s="216"/>
      <c r="FI24" s="216"/>
    </row>
    <row r="25" spans="1:165" ht="11.25" customHeight="1" x14ac:dyDescent="0.2">
      <c r="A25" s="541"/>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2"/>
      <c r="BX25" s="562"/>
      <c r="BY25" s="563"/>
      <c r="BZ25" s="563"/>
      <c r="CA25" s="563"/>
      <c r="CB25" s="563"/>
      <c r="CC25" s="563"/>
      <c r="CD25" s="563"/>
      <c r="CE25" s="564"/>
      <c r="CF25" s="562"/>
      <c r="CG25" s="563"/>
      <c r="CH25" s="563"/>
      <c r="CI25" s="563"/>
      <c r="CJ25" s="563"/>
      <c r="CK25" s="563"/>
      <c r="CL25" s="563"/>
      <c r="CM25" s="563"/>
      <c r="CN25" s="563"/>
      <c r="CO25" s="563"/>
      <c r="CP25" s="563"/>
      <c r="CQ25" s="563"/>
      <c r="CR25" s="564"/>
      <c r="CS25" s="562"/>
      <c r="CT25" s="563"/>
      <c r="CU25" s="563"/>
      <c r="CV25" s="563"/>
      <c r="CW25" s="563"/>
      <c r="CX25" s="563"/>
      <c r="CY25" s="563"/>
      <c r="CZ25" s="563"/>
      <c r="DA25" s="563"/>
      <c r="DB25" s="563"/>
      <c r="DC25" s="563"/>
      <c r="DD25" s="563"/>
      <c r="DE25" s="564"/>
      <c r="DF25" s="527" t="s">
        <v>193</v>
      </c>
      <c r="DG25" s="528"/>
      <c r="DH25" s="528"/>
      <c r="DI25" s="528"/>
      <c r="DJ25" s="528"/>
      <c r="DK25" s="528"/>
      <c r="DL25" s="548" t="s">
        <v>568</v>
      </c>
      <c r="DM25" s="548"/>
      <c r="DN25" s="548"/>
      <c r="DO25" s="525" t="s">
        <v>194</v>
      </c>
      <c r="DP25" s="525"/>
      <c r="DQ25" s="525"/>
      <c r="DR25" s="526"/>
      <c r="DS25" s="527" t="s">
        <v>193</v>
      </c>
      <c r="DT25" s="528"/>
      <c r="DU25" s="528"/>
      <c r="DV25" s="528"/>
      <c r="DW25" s="528"/>
      <c r="DX25" s="528"/>
      <c r="DY25" s="548" t="s">
        <v>592</v>
      </c>
      <c r="DZ25" s="548"/>
      <c r="EA25" s="548"/>
      <c r="EB25" s="525" t="s">
        <v>194</v>
      </c>
      <c r="EC25" s="525"/>
      <c r="ED25" s="525"/>
      <c r="EE25" s="526"/>
      <c r="EF25" s="527" t="s">
        <v>193</v>
      </c>
      <c r="EG25" s="528"/>
      <c r="EH25" s="528"/>
      <c r="EI25" s="528"/>
      <c r="EJ25" s="528"/>
      <c r="EK25" s="528"/>
      <c r="EL25" s="548" t="s">
        <v>613</v>
      </c>
      <c r="EM25" s="548"/>
      <c r="EN25" s="548"/>
      <c r="EO25" s="525" t="s">
        <v>194</v>
      </c>
      <c r="EP25" s="525"/>
      <c r="EQ25" s="525"/>
      <c r="ER25" s="526"/>
      <c r="ES25" s="549" t="s">
        <v>195</v>
      </c>
      <c r="ET25" s="550"/>
      <c r="EU25" s="550"/>
      <c r="EV25" s="550"/>
      <c r="EW25" s="550"/>
      <c r="EX25" s="550"/>
      <c r="EY25" s="550"/>
      <c r="EZ25" s="550"/>
      <c r="FA25" s="550"/>
      <c r="FB25" s="550"/>
      <c r="FC25" s="550"/>
      <c r="FD25" s="550"/>
      <c r="FE25" s="550"/>
      <c r="FF25" s="216"/>
      <c r="FG25" s="216"/>
      <c r="FH25" s="216"/>
      <c r="FI25" s="216"/>
    </row>
    <row r="26" spans="1:165" ht="11.25" customHeight="1" x14ac:dyDescent="0.2">
      <c r="A26" s="559"/>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60"/>
      <c r="BX26" s="551"/>
      <c r="BY26" s="552"/>
      <c r="BZ26" s="552"/>
      <c r="CA26" s="552"/>
      <c r="CB26" s="552"/>
      <c r="CC26" s="552"/>
      <c r="CD26" s="552"/>
      <c r="CE26" s="565"/>
      <c r="CF26" s="551"/>
      <c r="CG26" s="552"/>
      <c r="CH26" s="552"/>
      <c r="CI26" s="552"/>
      <c r="CJ26" s="552"/>
      <c r="CK26" s="552"/>
      <c r="CL26" s="552"/>
      <c r="CM26" s="552"/>
      <c r="CN26" s="552"/>
      <c r="CO26" s="552"/>
      <c r="CP26" s="552"/>
      <c r="CQ26" s="552"/>
      <c r="CR26" s="565"/>
      <c r="CS26" s="551"/>
      <c r="CT26" s="552"/>
      <c r="CU26" s="552"/>
      <c r="CV26" s="552"/>
      <c r="CW26" s="552"/>
      <c r="CX26" s="552"/>
      <c r="CY26" s="552"/>
      <c r="CZ26" s="552"/>
      <c r="DA26" s="552"/>
      <c r="DB26" s="552"/>
      <c r="DC26" s="552"/>
      <c r="DD26" s="552"/>
      <c r="DE26" s="565"/>
      <c r="DF26" s="553" t="s">
        <v>298</v>
      </c>
      <c r="DG26" s="554"/>
      <c r="DH26" s="554"/>
      <c r="DI26" s="554"/>
      <c r="DJ26" s="554"/>
      <c r="DK26" s="554"/>
      <c r="DL26" s="554"/>
      <c r="DM26" s="554"/>
      <c r="DN26" s="554"/>
      <c r="DO26" s="554"/>
      <c r="DP26" s="554"/>
      <c r="DQ26" s="554"/>
      <c r="DR26" s="555"/>
      <c r="DS26" s="553" t="s">
        <v>299</v>
      </c>
      <c r="DT26" s="554"/>
      <c r="DU26" s="554"/>
      <c r="DV26" s="554"/>
      <c r="DW26" s="554"/>
      <c r="DX26" s="554"/>
      <c r="DY26" s="554"/>
      <c r="DZ26" s="554"/>
      <c r="EA26" s="554"/>
      <c r="EB26" s="554"/>
      <c r="EC26" s="554"/>
      <c r="ED26" s="554"/>
      <c r="EE26" s="555"/>
      <c r="EF26" s="553" t="s">
        <v>300</v>
      </c>
      <c r="EG26" s="554"/>
      <c r="EH26" s="554"/>
      <c r="EI26" s="554"/>
      <c r="EJ26" s="554"/>
      <c r="EK26" s="554"/>
      <c r="EL26" s="554"/>
      <c r="EM26" s="554"/>
      <c r="EN26" s="554"/>
      <c r="EO26" s="554"/>
      <c r="EP26" s="554"/>
      <c r="EQ26" s="554"/>
      <c r="ER26" s="555"/>
      <c r="ES26" s="551"/>
      <c r="ET26" s="552"/>
      <c r="EU26" s="552"/>
      <c r="EV26" s="552"/>
      <c r="EW26" s="552"/>
      <c r="EX26" s="552"/>
      <c r="EY26" s="552"/>
      <c r="EZ26" s="552"/>
      <c r="FA26" s="552"/>
      <c r="FB26" s="552"/>
      <c r="FC26" s="552"/>
      <c r="FD26" s="552"/>
      <c r="FE26" s="552"/>
      <c r="FF26" s="216"/>
      <c r="FG26" s="216"/>
      <c r="FH26" s="216"/>
      <c r="FI26" s="216"/>
    </row>
    <row r="27" spans="1:165" ht="12" thickBot="1" x14ac:dyDescent="0.25">
      <c r="A27" s="532" t="s">
        <v>199</v>
      </c>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2"/>
      <c r="BQ27" s="532"/>
      <c r="BR27" s="532"/>
      <c r="BS27" s="532"/>
      <c r="BT27" s="532"/>
      <c r="BU27" s="532"/>
      <c r="BV27" s="532"/>
      <c r="BW27" s="533"/>
      <c r="BX27" s="529" t="s">
        <v>200</v>
      </c>
      <c r="BY27" s="530"/>
      <c r="BZ27" s="530"/>
      <c r="CA27" s="530"/>
      <c r="CB27" s="530"/>
      <c r="CC27" s="530"/>
      <c r="CD27" s="530"/>
      <c r="CE27" s="531"/>
      <c r="CF27" s="529" t="s">
        <v>201</v>
      </c>
      <c r="CG27" s="530"/>
      <c r="CH27" s="530"/>
      <c r="CI27" s="530"/>
      <c r="CJ27" s="530"/>
      <c r="CK27" s="530"/>
      <c r="CL27" s="530"/>
      <c r="CM27" s="530"/>
      <c r="CN27" s="530"/>
      <c r="CO27" s="530"/>
      <c r="CP27" s="530"/>
      <c r="CQ27" s="530"/>
      <c r="CR27" s="531"/>
      <c r="CS27" s="529" t="s">
        <v>202</v>
      </c>
      <c r="CT27" s="530"/>
      <c r="CU27" s="530"/>
      <c r="CV27" s="530"/>
      <c r="CW27" s="530"/>
      <c r="CX27" s="530"/>
      <c r="CY27" s="530"/>
      <c r="CZ27" s="530"/>
      <c r="DA27" s="530"/>
      <c r="DB27" s="530"/>
      <c r="DC27" s="530"/>
      <c r="DD27" s="530"/>
      <c r="DE27" s="531"/>
      <c r="DF27" s="529" t="s">
        <v>203</v>
      </c>
      <c r="DG27" s="530"/>
      <c r="DH27" s="530"/>
      <c r="DI27" s="530"/>
      <c r="DJ27" s="530"/>
      <c r="DK27" s="530"/>
      <c r="DL27" s="530"/>
      <c r="DM27" s="530"/>
      <c r="DN27" s="530"/>
      <c r="DO27" s="530"/>
      <c r="DP27" s="530"/>
      <c r="DQ27" s="530"/>
      <c r="DR27" s="531"/>
      <c r="DS27" s="529" t="s">
        <v>204</v>
      </c>
      <c r="DT27" s="530"/>
      <c r="DU27" s="530"/>
      <c r="DV27" s="530"/>
      <c r="DW27" s="530"/>
      <c r="DX27" s="530"/>
      <c r="DY27" s="530"/>
      <c r="DZ27" s="530"/>
      <c r="EA27" s="530"/>
      <c r="EB27" s="530"/>
      <c r="EC27" s="530"/>
      <c r="ED27" s="530"/>
      <c r="EE27" s="531"/>
      <c r="EF27" s="529" t="s">
        <v>205</v>
      </c>
      <c r="EG27" s="530"/>
      <c r="EH27" s="530"/>
      <c r="EI27" s="530"/>
      <c r="EJ27" s="530"/>
      <c r="EK27" s="530"/>
      <c r="EL27" s="530"/>
      <c r="EM27" s="530"/>
      <c r="EN27" s="530"/>
      <c r="EO27" s="530"/>
      <c r="EP27" s="530"/>
      <c r="EQ27" s="530"/>
      <c r="ER27" s="531"/>
      <c r="ES27" s="529" t="s">
        <v>206</v>
      </c>
      <c r="ET27" s="530"/>
      <c r="EU27" s="530"/>
      <c r="EV27" s="530"/>
      <c r="EW27" s="530"/>
      <c r="EX27" s="530"/>
      <c r="EY27" s="530"/>
      <c r="EZ27" s="530"/>
      <c r="FA27" s="530"/>
      <c r="FB27" s="530"/>
      <c r="FC27" s="530"/>
      <c r="FD27" s="530"/>
      <c r="FE27" s="530"/>
      <c r="FF27" s="216"/>
      <c r="FG27" s="216"/>
      <c r="FH27" s="216"/>
      <c r="FI27" s="216"/>
    </row>
    <row r="28" spans="1:165" x14ac:dyDescent="0.2">
      <c r="A28" s="243" t="s">
        <v>301</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4"/>
      <c r="BX28" s="452" t="s">
        <v>124</v>
      </c>
      <c r="BY28" s="453"/>
      <c r="BZ28" s="453"/>
      <c r="CA28" s="453"/>
      <c r="CB28" s="453"/>
      <c r="CC28" s="453"/>
      <c r="CD28" s="453"/>
      <c r="CE28" s="454"/>
      <c r="CF28" s="455" t="s">
        <v>67</v>
      </c>
      <c r="CG28" s="453"/>
      <c r="CH28" s="453"/>
      <c r="CI28" s="453"/>
      <c r="CJ28" s="453"/>
      <c r="CK28" s="453"/>
      <c r="CL28" s="453"/>
      <c r="CM28" s="453"/>
      <c r="CN28" s="453"/>
      <c r="CO28" s="453"/>
      <c r="CP28" s="453"/>
      <c r="CQ28" s="453"/>
      <c r="CR28" s="454"/>
      <c r="CS28" s="455" t="s">
        <v>67</v>
      </c>
      <c r="CT28" s="453"/>
      <c r="CU28" s="453"/>
      <c r="CV28" s="453"/>
      <c r="CW28" s="453"/>
      <c r="CX28" s="453"/>
      <c r="CY28" s="453"/>
      <c r="CZ28" s="453"/>
      <c r="DA28" s="453"/>
      <c r="DB28" s="453"/>
      <c r="DC28" s="453"/>
      <c r="DD28" s="453"/>
      <c r="DE28" s="454"/>
      <c r="DF28" s="456">
        <v>210867.74</v>
      </c>
      <c r="DG28" s="457"/>
      <c r="DH28" s="457"/>
      <c r="DI28" s="457"/>
      <c r="DJ28" s="457"/>
      <c r="DK28" s="457"/>
      <c r="DL28" s="457"/>
      <c r="DM28" s="457"/>
      <c r="DN28" s="457"/>
      <c r="DO28" s="457"/>
      <c r="DP28" s="457"/>
      <c r="DQ28" s="457"/>
      <c r="DR28" s="458"/>
      <c r="DS28" s="456"/>
      <c r="DT28" s="457"/>
      <c r="DU28" s="457"/>
      <c r="DV28" s="457"/>
      <c r="DW28" s="457"/>
      <c r="DX28" s="457"/>
      <c r="DY28" s="457"/>
      <c r="DZ28" s="457"/>
      <c r="EA28" s="457"/>
      <c r="EB28" s="457"/>
      <c r="EC28" s="457"/>
      <c r="ED28" s="457"/>
      <c r="EE28" s="458"/>
      <c r="EF28" s="456"/>
      <c r="EG28" s="457"/>
      <c r="EH28" s="457"/>
      <c r="EI28" s="457"/>
      <c r="EJ28" s="457"/>
      <c r="EK28" s="457"/>
      <c r="EL28" s="457"/>
      <c r="EM28" s="457"/>
      <c r="EN28" s="457"/>
      <c r="EO28" s="457"/>
      <c r="EP28" s="457"/>
      <c r="EQ28" s="457"/>
      <c r="ER28" s="458"/>
      <c r="ES28" s="459"/>
      <c r="ET28" s="460"/>
      <c r="EU28" s="460"/>
      <c r="EV28" s="460"/>
      <c r="EW28" s="460"/>
      <c r="EX28" s="460"/>
      <c r="EY28" s="460"/>
      <c r="EZ28" s="460"/>
      <c r="FA28" s="460"/>
      <c r="FB28" s="460"/>
      <c r="FC28" s="460"/>
      <c r="FD28" s="460"/>
      <c r="FE28" s="461"/>
      <c r="FF28" s="216"/>
      <c r="FG28" s="216"/>
      <c r="FH28" s="216"/>
      <c r="FI28" s="216"/>
    </row>
    <row r="29" spans="1:165" x14ac:dyDescent="0.2">
      <c r="A29" s="524" t="s">
        <v>302</v>
      </c>
      <c r="B29" s="524"/>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524"/>
      <c r="BS29" s="524"/>
      <c r="BT29" s="524"/>
      <c r="BU29" s="524"/>
      <c r="BV29" s="524"/>
      <c r="BW29" s="524"/>
      <c r="BX29" s="425" t="s">
        <v>303</v>
      </c>
      <c r="BY29" s="426"/>
      <c r="BZ29" s="426"/>
      <c r="CA29" s="426"/>
      <c r="CB29" s="426"/>
      <c r="CC29" s="426"/>
      <c r="CD29" s="426"/>
      <c r="CE29" s="427"/>
      <c r="CF29" s="428" t="s">
        <v>67</v>
      </c>
      <c r="CG29" s="426"/>
      <c r="CH29" s="426"/>
      <c r="CI29" s="426"/>
      <c r="CJ29" s="426"/>
      <c r="CK29" s="426"/>
      <c r="CL29" s="426"/>
      <c r="CM29" s="426"/>
      <c r="CN29" s="426"/>
      <c r="CO29" s="426"/>
      <c r="CP29" s="426"/>
      <c r="CQ29" s="426"/>
      <c r="CR29" s="427"/>
      <c r="CS29" s="428" t="s">
        <v>67</v>
      </c>
      <c r="CT29" s="426"/>
      <c r="CU29" s="426"/>
      <c r="CV29" s="426"/>
      <c r="CW29" s="426"/>
      <c r="CX29" s="426"/>
      <c r="CY29" s="426"/>
      <c r="CZ29" s="426"/>
      <c r="DA29" s="426"/>
      <c r="DB29" s="426"/>
      <c r="DC29" s="426"/>
      <c r="DD29" s="426"/>
      <c r="DE29" s="427"/>
      <c r="DF29" s="405"/>
      <c r="DG29" s="406"/>
      <c r="DH29" s="406"/>
      <c r="DI29" s="406"/>
      <c r="DJ29" s="406"/>
      <c r="DK29" s="406"/>
      <c r="DL29" s="406"/>
      <c r="DM29" s="406"/>
      <c r="DN29" s="406"/>
      <c r="DO29" s="406"/>
      <c r="DP29" s="406"/>
      <c r="DQ29" s="406"/>
      <c r="DR29" s="407"/>
      <c r="DS29" s="405"/>
      <c r="DT29" s="406"/>
      <c r="DU29" s="406"/>
      <c r="DV29" s="406"/>
      <c r="DW29" s="406"/>
      <c r="DX29" s="406"/>
      <c r="DY29" s="406"/>
      <c r="DZ29" s="406"/>
      <c r="EA29" s="406"/>
      <c r="EB29" s="406"/>
      <c r="EC29" s="406"/>
      <c r="ED29" s="406"/>
      <c r="EE29" s="407"/>
      <c r="EF29" s="405"/>
      <c r="EG29" s="406"/>
      <c r="EH29" s="406"/>
      <c r="EI29" s="406"/>
      <c r="EJ29" s="406"/>
      <c r="EK29" s="406"/>
      <c r="EL29" s="406"/>
      <c r="EM29" s="406"/>
      <c r="EN29" s="406"/>
      <c r="EO29" s="406"/>
      <c r="EP29" s="406"/>
      <c r="EQ29" s="406"/>
      <c r="ER29" s="407"/>
      <c r="ES29" s="408"/>
      <c r="ET29" s="409"/>
      <c r="EU29" s="409"/>
      <c r="EV29" s="409"/>
      <c r="EW29" s="409"/>
      <c r="EX29" s="409"/>
      <c r="EY29" s="409"/>
      <c r="EZ29" s="409"/>
      <c r="FA29" s="409"/>
      <c r="FB29" s="409"/>
      <c r="FC29" s="409"/>
      <c r="FD29" s="409"/>
      <c r="FE29" s="410"/>
      <c r="FF29" s="216"/>
      <c r="FG29" s="216"/>
      <c r="FH29" s="216"/>
      <c r="FI29" s="216"/>
    </row>
    <row r="30" spans="1:165" x14ac:dyDescent="0.2">
      <c r="A30" s="434" t="s">
        <v>304</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5" t="s">
        <v>305</v>
      </c>
      <c r="BY30" s="436"/>
      <c r="BZ30" s="436"/>
      <c r="CA30" s="436"/>
      <c r="CB30" s="436"/>
      <c r="CC30" s="436"/>
      <c r="CD30" s="436"/>
      <c r="CE30" s="437"/>
      <c r="CF30" s="438"/>
      <c r="CG30" s="436"/>
      <c r="CH30" s="436"/>
      <c r="CI30" s="436"/>
      <c r="CJ30" s="436"/>
      <c r="CK30" s="436"/>
      <c r="CL30" s="436"/>
      <c r="CM30" s="436"/>
      <c r="CN30" s="436"/>
      <c r="CO30" s="436"/>
      <c r="CP30" s="436"/>
      <c r="CQ30" s="436"/>
      <c r="CR30" s="437"/>
      <c r="CS30" s="428"/>
      <c r="CT30" s="426"/>
      <c r="CU30" s="426"/>
      <c r="CV30" s="426"/>
      <c r="CW30" s="426"/>
      <c r="CX30" s="426"/>
      <c r="CY30" s="426"/>
      <c r="CZ30" s="426"/>
      <c r="DA30" s="426"/>
      <c r="DB30" s="426"/>
      <c r="DC30" s="426"/>
      <c r="DD30" s="426"/>
      <c r="DE30" s="427"/>
      <c r="DF30" s="405">
        <f>DF34+DF36+DF37+DF47+DF42+DF31+DF38+DF52</f>
        <v>26853990.999999996</v>
      </c>
      <c r="DG30" s="406"/>
      <c r="DH30" s="406"/>
      <c r="DI30" s="406"/>
      <c r="DJ30" s="406"/>
      <c r="DK30" s="406"/>
      <c r="DL30" s="406"/>
      <c r="DM30" s="406"/>
      <c r="DN30" s="406"/>
      <c r="DO30" s="406"/>
      <c r="DP30" s="406"/>
      <c r="DQ30" s="406"/>
      <c r="DR30" s="407"/>
      <c r="DS30" s="405">
        <f t="shared" ref="DS30" si="0">DS34+DS36+DS37+DS47+DS42+DS31</f>
        <v>23352119</v>
      </c>
      <c r="DT30" s="406"/>
      <c r="DU30" s="406"/>
      <c r="DV30" s="406"/>
      <c r="DW30" s="406"/>
      <c r="DX30" s="406"/>
      <c r="DY30" s="406"/>
      <c r="DZ30" s="406"/>
      <c r="EA30" s="406"/>
      <c r="EB30" s="406"/>
      <c r="EC30" s="406"/>
      <c r="ED30" s="406"/>
      <c r="EE30" s="407"/>
      <c r="EF30" s="405">
        <f t="shared" ref="EF30" si="1">EF34+EF36+EF37+EF47+EF42+EF31</f>
        <v>23497940</v>
      </c>
      <c r="EG30" s="406"/>
      <c r="EH30" s="406"/>
      <c r="EI30" s="406"/>
      <c r="EJ30" s="406"/>
      <c r="EK30" s="406"/>
      <c r="EL30" s="406"/>
      <c r="EM30" s="406"/>
      <c r="EN30" s="406"/>
      <c r="EO30" s="406"/>
      <c r="EP30" s="406"/>
      <c r="EQ30" s="406"/>
      <c r="ER30" s="407"/>
      <c r="ES30" s="408"/>
      <c r="ET30" s="409"/>
      <c r="EU30" s="409"/>
      <c r="EV30" s="409"/>
      <c r="EW30" s="409"/>
      <c r="EX30" s="409"/>
      <c r="EY30" s="409"/>
      <c r="EZ30" s="409"/>
      <c r="FA30" s="409"/>
      <c r="FB30" s="409"/>
      <c r="FC30" s="409"/>
      <c r="FD30" s="409"/>
      <c r="FE30" s="410"/>
      <c r="FF30" s="216"/>
      <c r="FG30" s="216"/>
      <c r="FH30" s="216"/>
      <c r="FI30" s="216"/>
    </row>
    <row r="31" spans="1:165" ht="11.25" customHeight="1" x14ac:dyDescent="0.2">
      <c r="A31" s="444" t="s">
        <v>306</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25" t="s">
        <v>307</v>
      </c>
      <c r="BY31" s="426"/>
      <c r="BZ31" s="426"/>
      <c r="CA31" s="426"/>
      <c r="CB31" s="426"/>
      <c r="CC31" s="426"/>
      <c r="CD31" s="426"/>
      <c r="CE31" s="427"/>
      <c r="CF31" s="428" t="s">
        <v>308</v>
      </c>
      <c r="CG31" s="426"/>
      <c r="CH31" s="426"/>
      <c r="CI31" s="426"/>
      <c r="CJ31" s="426"/>
      <c r="CK31" s="426"/>
      <c r="CL31" s="426"/>
      <c r="CM31" s="426"/>
      <c r="CN31" s="426"/>
      <c r="CO31" s="426"/>
      <c r="CP31" s="426"/>
      <c r="CQ31" s="426"/>
      <c r="CR31" s="427"/>
      <c r="CS31" s="428"/>
      <c r="CT31" s="426"/>
      <c r="CU31" s="426"/>
      <c r="CV31" s="426"/>
      <c r="CW31" s="426"/>
      <c r="CX31" s="426"/>
      <c r="CY31" s="426"/>
      <c r="CZ31" s="426"/>
      <c r="DA31" s="426"/>
      <c r="DB31" s="426"/>
      <c r="DC31" s="426"/>
      <c r="DD31" s="426"/>
      <c r="DE31" s="427"/>
      <c r="DF31" s="405">
        <f>DF32</f>
        <v>9000</v>
      </c>
      <c r="DG31" s="406"/>
      <c r="DH31" s="406"/>
      <c r="DI31" s="406"/>
      <c r="DJ31" s="406"/>
      <c r="DK31" s="406"/>
      <c r="DL31" s="406"/>
      <c r="DM31" s="406"/>
      <c r="DN31" s="406"/>
      <c r="DO31" s="406"/>
      <c r="DP31" s="406"/>
      <c r="DQ31" s="406"/>
      <c r="DR31" s="407"/>
      <c r="DS31" s="405">
        <f t="shared" ref="DS31" si="2">DS32</f>
        <v>0</v>
      </c>
      <c r="DT31" s="406"/>
      <c r="DU31" s="406"/>
      <c r="DV31" s="406"/>
      <c r="DW31" s="406"/>
      <c r="DX31" s="406"/>
      <c r="DY31" s="406"/>
      <c r="DZ31" s="406"/>
      <c r="EA31" s="406"/>
      <c r="EB31" s="406"/>
      <c r="EC31" s="406"/>
      <c r="ED31" s="406"/>
      <c r="EE31" s="407"/>
      <c r="EF31" s="405">
        <f t="shared" ref="EF31" si="3">EF32</f>
        <v>0</v>
      </c>
      <c r="EG31" s="406"/>
      <c r="EH31" s="406"/>
      <c r="EI31" s="406"/>
      <c r="EJ31" s="406"/>
      <c r="EK31" s="406"/>
      <c r="EL31" s="406"/>
      <c r="EM31" s="406"/>
      <c r="EN31" s="406"/>
      <c r="EO31" s="406"/>
      <c r="EP31" s="406"/>
      <c r="EQ31" s="406"/>
      <c r="ER31" s="407"/>
      <c r="ES31" s="408"/>
      <c r="ET31" s="409"/>
      <c r="EU31" s="409"/>
      <c r="EV31" s="409"/>
      <c r="EW31" s="409"/>
      <c r="EX31" s="409"/>
      <c r="EY31" s="409"/>
      <c r="EZ31" s="409"/>
      <c r="FA31" s="409"/>
      <c r="FB31" s="409"/>
      <c r="FC31" s="409"/>
      <c r="FD31" s="409"/>
      <c r="FE31" s="410"/>
      <c r="FF31" s="216"/>
      <c r="FG31" s="216"/>
      <c r="FH31" s="216"/>
      <c r="FI31" s="216"/>
    </row>
    <row r="32" spans="1:165" ht="12" thickBot="1" x14ac:dyDescent="0.25">
      <c r="A32" s="504" t="s">
        <v>311</v>
      </c>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c r="BB32" s="504"/>
      <c r="BC32" s="504"/>
      <c r="BD32" s="504"/>
      <c r="BE32" s="504"/>
      <c r="BF32" s="504"/>
      <c r="BG32" s="504"/>
      <c r="BH32" s="504"/>
      <c r="BI32" s="504"/>
      <c r="BJ32" s="504"/>
      <c r="BK32" s="504"/>
      <c r="BL32" s="504"/>
      <c r="BM32" s="504"/>
      <c r="BN32" s="504"/>
      <c r="BO32" s="504"/>
      <c r="BP32" s="504"/>
      <c r="BQ32" s="504"/>
      <c r="BR32" s="504"/>
      <c r="BS32" s="504"/>
      <c r="BT32" s="504"/>
      <c r="BU32" s="504"/>
      <c r="BV32" s="504"/>
      <c r="BW32" s="505"/>
      <c r="BX32" s="462" t="s">
        <v>309</v>
      </c>
      <c r="BY32" s="463"/>
      <c r="BZ32" s="463"/>
      <c r="CA32" s="463"/>
      <c r="CB32" s="463"/>
      <c r="CC32" s="463"/>
      <c r="CD32" s="463"/>
      <c r="CE32" s="464"/>
      <c r="CF32" s="506" t="s">
        <v>308</v>
      </c>
      <c r="CG32" s="507"/>
      <c r="CH32" s="507"/>
      <c r="CI32" s="507"/>
      <c r="CJ32" s="507"/>
      <c r="CK32" s="507"/>
      <c r="CL32" s="507"/>
      <c r="CM32" s="507"/>
      <c r="CN32" s="507"/>
      <c r="CO32" s="507"/>
      <c r="CP32" s="507"/>
      <c r="CQ32" s="507"/>
      <c r="CR32" s="508"/>
      <c r="CS32" s="506" t="s">
        <v>310</v>
      </c>
      <c r="CT32" s="507"/>
      <c r="CU32" s="507"/>
      <c r="CV32" s="507"/>
      <c r="CW32" s="507"/>
      <c r="CX32" s="507"/>
      <c r="CY32" s="507"/>
      <c r="CZ32" s="507"/>
      <c r="DA32" s="507"/>
      <c r="DB32" s="507"/>
      <c r="DC32" s="507"/>
      <c r="DD32" s="507"/>
      <c r="DE32" s="508"/>
      <c r="DF32" s="509">
        <v>9000</v>
      </c>
      <c r="DG32" s="510"/>
      <c r="DH32" s="510"/>
      <c r="DI32" s="510"/>
      <c r="DJ32" s="510"/>
      <c r="DK32" s="510"/>
      <c r="DL32" s="510"/>
      <c r="DM32" s="510"/>
      <c r="DN32" s="510"/>
      <c r="DO32" s="510"/>
      <c r="DP32" s="510"/>
      <c r="DQ32" s="510"/>
      <c r="DR32" s="511"/>
      <c r="DS32" s="512"/>
      <c r="DT32" s="513"/>
      <c r="DU32" s="513"/>
      <c r="DV32" s="513"/>
      <c r="DW32" s="513"/>
      <c r="DX32" s="513"/>
      <c r="DY32" s="513"/>
      <c r="DZ32" s="513"/>
      <c r="EA32" s="513"/>
      <c r="EB32" s="513"/>
      <c r="EC32" s="513"/>
      <c r="ED32" s="513"/>
      <c r="EE32" s="514"/>
      <c r="EF32" s="512"/>
      <c r="EG32" s="513"/>
      <c r="EH32" s="513"/>
      <c r="EI32" s="513"/>
      <c r="EJ32" s="513"/>
      <c r="EK32" s="513"/>
      <c r="EL32" s="513"/>
      <c r="EM32" s="513"/>
      <c r="EN32" s="513"/>
      <c r="EO32" s="513"/>
      <c r="EP32" s="513"/>
      <c r="EQ32" s="513"/>
      <c r="ER32" s="514"/>
      <c r="ES32" s="515"/>
      <c r="ET32" s="516"/>
      <c r="EU32" s="516"/>
      <c r="EV32" s="516"/>
      <c r="EW32" s="516"/>
      <c r="EX32" s="516"/>
      <c r="EY32" s="516"/>
      <c r="EZ32" s="516"/>
      <c r="FA32" s="516"/>
      <c r="FB32" s="516"/>
      <c r="FC32" s="516"/>
      <c r="FD32" s="516"/>
      <c r="FE32" s="517"/>
      <c r="FF32" s="216"/>
      <c r="FG32" s="216"/>
      <c r="FH32" s="216"/>
      <c r="FI32" s="216"/>
    </row>
    <row r="33" spans="1:165" ht="12" thickBot="1" x14ac:dyDescent="0.25">
      <c r="A33" s="490" t="s">
        <v>313</v>
      </c>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1"/>
      <c r="AZ33" s="491"/>
      <c r="BA33" s="491"/>
      <c r="BB33" s="491"/>
      <c r="BC33" s="491"/>
      <c r="BD33" s="491"/>
      <c r="BE33" s="491"/>
      <c r="BF33" s="491"/>
      <c r="BG33" s="491"/>
      <c r="BH33" s="491"/>
      <c r="BI33" s="491"/>
      <c r="BJ33" s="491"/>
      <c r="BK33" s="491"/>
      <c r="BL33" s="491"/>
      <c r="BM33" s="491"/>
      <c r="BN33" s="491"/>
      <c r="BO33" s="491"/>
      <c r="BP33" s="491"/>
      <c r="BQ33" s="491"/>
      <c r="BR33" s="491"/>
      <c r="BS33" s="491"/>
      <c r="BT33" s="491"/>
      <c r="BU33" s="491"/>
      <c r="BV33" s="491"/>
      <c r="BW33" s="492"/>
      <c r="BX33" s="462" t="s">
        <v>534</v>
      </c>
      <c r="BY33" s="463"/>
      <c r="BZ33" s="463"/>
      <c r="CA33" s="463"/>
      <c r="CB33" s="463"/>
      <c r="CC33" s="463"/>
      <c r="CD33" s="463"/>
      <c r="CE33" s="464"/>
      <c r="CF33" s="518" t="s">
        <v>316</v>
      </c>
      <c r="CG33" s="519"/>
      <c r="CH33" s="519"/>
      <c r="CI33" s="519"/>
      <c r="CJ33" s="519"/>
      <c r="CK33" s="519"/>
      <c r="CL33" s="519"/>
      <c r="CM33" s="519"/>
      <c r="CN33" s="519"/>
      <c r="CO33" s="519"/>
      <c r="CP33" s="519"/>
      <c r="CQ33" s="519"/>
      <c r="CR33" s="520"/>
      <c r="CS33" s="518"/>
      <c r="CT33" s="519"/>
      <c r="CU33" s="519"/>
      <c r="CV33" s="519"/>
      <c r="CW33" s="519"/>
      <c r="CX33" s="519"/>
      <c r="CY33" s="519"/>
      <c r="CZ33" s="519"/>
      <c r="DA33" s="519"/>
      <c r="DB33" s="519"/>
      <c r="DC33" s="519"/>
      <c r="DD33" s="519"/>
      <c r="DE33" s="520"/>
      <c r="DF33" s="521">
        <f>DF34+DF35+DF36+DF37+DF38</f>
        <v>26489311.919999998</v>
      </c>
      <c r="DG33" s="522"/>
      <c r="DH33" s="522"/>
      <c r="DI33" s="522"/>
      <c r="DJ33" s="522"/>
      <c r="DK33" s="522"/>
      <c r="DL33" s="522"/>
      <c r="DM33" s="522"/>
      <c r="DN33" s="522"/>
      <c r="DO33" s="522"/>
      <c r="DP33" s="522"/>
      <c r="DQ33" s="522"/>
      <c r="DR33" s="523"/>
      <c r="DS33" s="521">
        <f t="shared" ref="DS33" si="4">DS34+DS35+DS36+DS37+DS38</f>
        <v>23352119</v>
      </c>
      <c r="DT33" s="522"/>
      <c r="DU33" s="522"/>
      <c r="DV33" s="522"/>
      <c r="DW33" s="522"/>
      <c r="DX33" s="522"/>
      <c r="DY33" s="522"/>
      <c r="DZ33" s="522"/>
      <c r="EA33" s="522"/>
      <c r="EB33" s="522"/>
      <c r="EC33" s="522"/>
      <c r="ED33" s="522"/>
      <c r="EE33" s="523"/>
      <c r="EF33" s="521">
        <f t="shared" ref="EF33" si="5">EF34+EF35+EF36+EF37+EF38</f>
        <v>23497940</v>
      </c>
      <c r="EG33" s="522"/>
      <c r="EH33" s="522"/>
      <c r="EI33" s="522"/>
      <c r="EJ33" s="522"/>
      <c r="EK33" s="522"/>
      <c r="EL33" s="522"/>
      <c r="EM33" s="522"/>
      <c r="EN33" s="522"/>
      <c r="EO33" s="522"/>
      <c r="EP33" s="522"/>
      <c r="EQ33" s="522"/>
      <c r="ER33" s="523"/>
      <c r="ES33" s="245"/>
      <c r="ET33" s="246"/>
      <c r="EU33" s="246"/>
      <c r="EV33" s="246"/>
      <c r="EW33" s="246"/>
      <c r="EX33" s="246"/>
      <c r="EY33" s="246"/>
      <c r="EZ33" s="246"/>
      <c r="FA33" s="246"/>
      <c r="FB33" s="246"/>
      <c r="FC33" s="246"/>
      <c r="FD33" s="246"/>
      <c r="FE33" s="247"/>
      <c r="FF33" s="216"/>
      <c r="FG33" s="216"/>
      <c r="FH33" s="216"/>
      <c r="FI33" s="216"/>
    </row>
    <row r="34" spans="1:165" ht="34.5" customHeight="1" x14ac:dyDescent="0.2">
      <c r="A34" s="482" t="s">
        <v>314</v>
      </c>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25" t="s">
        <v>315</v>
      </c>
      <c r="BY34" s="426"/>
      <c r="BZ34" s="426"/>
      <c r="CA34" s="426"/>
      <c r="CB34" s="426"/>
      <c r="CC34" s="426"/>
      <c r="CD34" s="426"/>
      <c r="CE34" s="427"/>
      <c r="CF34" s="428" t="s">
        <v>316</v>
      </c>
      <c r="CG34" s="426"/>
      <c r="CH34" s="426"/>
      <c r="CI34" s="426"/>
      <c r="CJ34" s="426"/>
      <c r="CK34" s="426"/>
      <c r="CL34" s="426"/>
      <c r="CM34" s="426"/>
      <c r="CN34" s="426"/>
      <c r="CO34" s="426"/>
      <c r="CP34" s="426"/>
      <c r="CQ34" s="426"/>
      <c r="CR34" s="427"/>
      <c r="CS34" s="428" t="s">
        <v>320</v>
      </c>
      <c r="CT34" s="426"/>
      <c r="CU34" s="426"/>
      <c r="CV34" s="426"/>
      <c r="CW34" s="426"/>
      <c r="CX34" s="426"/>
      <c r="CY34" s="426"/>
      <c r="CZ34" s="426"/>
      <c r="DA34" s="426"/>
      <c r="DB34" s="426"/>
      <c r="DC34" s="426"/>
      <c r="DD34" s="426"/>
      <c r="DE34" s="427"/>
      <c r="DF34" s="501">
        <f>19170645-309990.99-13407.92-572.19+1308666-6744-14961.35+426418-656.63-14590-40000+71650+130000</f>
        <v>20706455.919999998</v>
      </c>
      <c r="DG34" s="502"/>
      <c r="DH34" s="502"/>
      <c r="DI34" s="502"/>
      <c r="DJ34" s="502"/>
      <c r="DK34" s="502"/>
      <c r="DL34" s="502"/>
      <c r="DM34" s="502"/>
      <c r="DN34" s="502"/>
      <c r="DO34" s="502"/>
      <c r="DP34" s="502"/>
      <c r="DQ34" s="502"/>
      <c r="DR34" s="503"/>
      <c r="DS34" s="405">
        <v>17569263</v>
      </c>
      <c r="DT34" s="406"/>
      <c r="DU34" s="406"/>
      <c r="DV34" s="406"/>
      <c r="DW34" s="406"/>
      <c r="DX34" s="406"/>
      <c r="DY34" s="406"/>
      <c r="DZ34" s="406"/>
      <c r="EA34" s="406"/>
      <c r="EB34" s="406"/>
      <c r="EC34" s="406"/>
      <c r="ED34" s="406"/>
      <c r="EE34" s="407"/>
      <c r="EF34" s="405">
        <v>17715084</v>
      </c>
      <c r="EG34" s="406"/>
      <c r="EH34" s="406"/>
      <c r="EI34" s="406"/>
      <c r="EJ34" s="406"/>
      <c r="EK34" s="406"/>
      <c r="EL34" s="406"/>
      <c r="EM34" s="406"/>
      <c r="EN34" s="406"/>
      <c r="EO34" s="406"/>
      <c r="EP34" s="406"/>
      <c r="EQ34" s="406"/>
      <c r="ER34" s="407"/>
      <c r="ES34" s="408"/>
      <c r="ET34" s="409"/>
      <c r="EU34" s="409"/>
      <c r="EV34" s="409"/>
      <c r="EW34" s="409"/>
      <c r="EX34" s="409"/>
      <c r="EY34" s="409"/>
      <c r="EZ34" s="409"/>
      <c r="FA34" s="409"/>
      <c r="FB34" s="409"/>
      <c r="FC34" s="409"/>
      <c r="FD34" s="409"/>
      <c r="FE34" s="410"/>
      <c r="FF34" s="216"/>
      <c r="FG34" s="216"/>
      <c r="FH34" s="216"/>
      <c r="FI34" s="216"/>
    </row>
    <row r="35" spans="1:165" ht="47.25" customHeight="1" x14ac:dyDescent="0.2">
      <c r="A35" s="442" t="s">
        <v>317</v>
      </c>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3"/>
      <c r="BV35" s="443"/>
      <c r="BW35" s="443"/>
      <c r="BX35" s="425" t="s">
        <v>318</v>
      </c>
      <c r="BY35" s="426"/>
      <c r="BZ35" s="426"/>
      <c r="CA35" s="426"/>
      <c r="CB35" s="426"/>
      <c r="CC35" s="426"/>
      <c r="CD35" s="426"/>
      <c r="CE35" s="427"/>
      <c r="CF35" s="428" t="s">
        <v>316</v>
      </c>
      <c r="CG35" s="426"/>
      <c r="CH35" s="426"/>
      <c r="CI35" s="426"/>
      <c r="CJ35" s="426"/>
      <c r="CK35" s="426"/>
      <c r="CL35" s="426"/>
      <c r="CM35" s="426"/>
      <c r="CN35" s="426"/>
      <c r="CO35" s="426"/>
      <c r="CP35" s="426"/>
      <c r="CQ35" s="426"/>
      <c r="CR35" s="427"/>
      <c r="CS35" s="428"/>
      <c r="CT35" s="426"/>
      <c r="CU35" s="426"/>
      <c r="CV35" s="426"/>
      <c r="CW35" s="426"/>
      <c r="CX35" s="426"/>
      <c r="CY35" s="426"/>
      <c r="CZ35" s="426"/>
      <c r="DA35" s="426"/>
      <c r="DB35" s="426"/>
      <c r="DC35" s="426"/>
      <c r="DD35" s="426"/>
      <c r="DE35" s="427"/>
      <c r="DF35" s="405"/>
      <c r="DG35" s="406"/>
      <c r="DH35" s="406"/>
      <c r="DI35" s="406"/>
      <c r="DJ35" s="406"/>
      <c r="DK35" s="406"/>
      <c r="DL35" s="406"/>
      <c r="DM35" s="406"/>
      <c r="DN35" s="406"/>
      <c r="DO35" s="406"/>
      <c r="DP35" s="406"/>
      <c r="DQ35" s="406"/>
      <c r="DR35" s="407"/>
      <c r="DS35" s="405"/>
      <c r="DT35" s="406"/>
      <c r="DU35" s="406"/>
      <c r="DV35" s="406"/>
      <c r="DW35" s="406"/>
      <c r="DX35" s="406"/>
      <c r="DY35" s="406"/>
      <c r="DZ35" s="406"/>
      <c r="EA35" s="406"/>
      <c r="EB35" s="406"/>
      <c r="EC35" s="406"/>
      <c r="ED35" s="406"/>
      <c r="EE35" s="407"/>
      <c r="EF35" s="405"/>
      <c r="EG35" s="406"/>
      <c r="EH35" s="406"/>
      <c r="EI35" s="406"/>
      <c r="EJ35" s="406"/>
      <c r="EK35" s="406"/>
      <c r="EL35" s="406"/>
      <c r="EM35" s="406"/>
      <c r="EN35" s="406"/>
      <c r="EO35" s="406"/>
      <c r="EP35" s="406"/>
      <c r="EQ35" s="406"/>
      <c r="ER35" s="407"/>
      <c r="ES35" s="408"/>
      <c r="ET35" s="409"/>
      <c r="EU35" s="409"/>
      <c r="EV35" s="409"/>
      <c r="EW35" s="409"/>
      <c r="EX35" s="409"/>
      <c r="EY35" s="409"/>
      <c r="EZ35" s="409"/>
      <c r="FA35" s="409"/>
      <c r="FB35" s="409"/>
      <c r="FC35" s="409"/>
      <c r="FD35" s="409"/>
      <c r="FE35" s="410"/>
      <c r="FF35" s="216"/>
      <c r="FG35" s="216"/>
      <c r="FH35" s="216" t="s">
        <v>162</v>
      </c>
      <c r="FI35" s="248">
        <f>DF34-DF61-DF62-DF67-DF72-DF110-DF114-DF122-DF126-DF130-DF134-DF138-DF142-DF146-DF150-DF118-DF76</f>
        <v>-1.6298145055770874E-9</v>
      </c>
    </row>
    <row r="36" spans="1:165" ht="46.5" customHeight="1" x14ac:dyDescent="0.2">
      <c r="A36" s="500" t="s">
        <v>319</v>
      </c>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425" t="s">
        <v>535</v>
      </c>
      <c r="BY36" s="426"/>
      <c r="BZ36" s="426"/>
      <c r="CA36" s="426"/>
      <c r="CB36" s="426"/>
      <c r="CC36" s="426"/>
      <c r="CD36" s="426"/>
      <c r="CE36" s="427"/>
      <c r="CF36" s="428" t="s">
        <v>316</v>
      </c>
      <c r="CG36" s="426"/>
      <c r="CH36" s="426"/>
      <c r="CI36" s="426"/>
      <c r="CJ36" s="426"/>
      <c r="CK36" s="426"/>
      <c r="CL36" s="426"/>
      <c r="CM36" s="426"/>
      <c r="CN36" s="426"/>
      <c r="CO36" s="426"/>
      <c r="CP36" s="426"/>
      <c r="CQ36" s="426"/>
      <c r="CR36" s="427"/>
      <c r="CS36" s="428" t="s">
        <v>320</v>
      </c>
      <c r="CT36" s="426"/>
      <c r="CU36" s="426"/>
      <c r="CV36" s="426"/>
      <c r="CW36" s="426"/>
      <c r="CX36" s="426"/>
      <c r="CY36" s="426"/>
      <c r="CZ36" s="426"/>
      <c r="DA36" s="426"/>
      <c r="DB36" s="426"/>
      <c r="DC36" s="426"/>
      <c r="DD36" s="426"/>
      <c r="DE36" s="427"/>
      <c r="DF36" s="405"/>
      <c r="DG36" s="406"/>
      <c r="DH36" s="406"/>
      <c r="DI36" s="406"/>
      <c r="DJ36" s="406"/>
      <c r="DK36" s="406"/>
      <c r="DL36" s="406"/>
      <c r="DM36" s="406"/>
      <c r="DN36" s="406"/>
      <c r="DO36" s="406"/>
      <c r="DP36" s="406"/>
      <c r="DQ36" s="406"/>
      <c r="DR36" s="407"/>
      <c r="DS36" s="405"/>
      <c r="DT36" s="406"/>
      <c r="DU36" s="406"/>
      <c r="DV36" s="406"/>
      <c r="DW36" s="406"/>
      <c r="DX36" s="406"/>
      <c r="DY36" s="406"/>
      <c r="DZ36" s="406"/>
      <c r="EA36" s="406"/>
      <c r="EB36" s="406"/>
      <c r="EC36" s="406"/>
      <c r="ED36" s="406"/>
      <c r="EE36" s="407"/>
      <c r="EF36" s="405"/>
      <c r="EG36" s="406"/>
      <c r="EH36" s="406"/>
      <c r="EI36" s="406"/>
      <c r="EJ36" s="406"/>
      <c r="EK36" s="406"/>
      <c r="EL36" s="406"/>
      <c r="EM36" s="406"/>
      <c r="EN36" s="406"/>
      <c r="EO36" s="406"/>
      <c r="EP36" s="406"/>
      <c r="EQ36" s="406"/>
      <c r="ER36" s="407"/>
      <c r="ES36" s="408"/>
      <c r="ET36" s="409"/>
      <c r="EU36" s="409"/>
      <c r="EV36" s="409"/>
      <c r="EW36" s="409"/>
      <c r="EX36" s="409"/>
      <c r="EY36" s="409"/>
      <c r="EZ36" s="409"/>
      <c r="FA36" s="409"/>
      <c r="FB36" s="409"/>
      <c r="FC36" s="409"/>
      <c r="FD36" s="409"/>
      <c r="FE36" s="410"/>
      <c r="FF36" s="216"/>
      <c r="FG36" s="216"/>
      <c r="FH36" s="216" t="s">
        <v>513</v>
      </c>
      <c r="FI36" s="248">
        <f>DF45-DF63-DF68-DF73-DF90-DF92-DF94-DF101-DF111-DF115-DF123-DF127-DF131-DF135-DF139-DF143-DF147-DF151-DF119-DF64</f>
        <v>-3.7289282772690058E-11</v>
      </c>
    </row>
    <row r="37" spans="1:165" ht="11.25" customHeight="1" x14ac:dyDescent="0.2">
      <c r="A37" s="500" t="s">
        <v>53</v>
      </c>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0"/>
      <c r="BW37" s="500"/>
      <c r="BX37" s="425" t="s">
        <v>536</v>
      </c>
      <c r="BY37" s="426"/>
      <c r="BZ37" s="426"/>
      <c r="CA37" s="426"/>
      <c r="CB37" s="426"/>
      <c r="CC37" s="426"/>
      <c r="CD37" s="426"/>
      <c r="CE37" s="427"/>
      <c r="CF37" s="428" t="s">
        <v>316</v>
      </c>
      <c r="CG37" s="426"/>
      <c r="CH37" s="426"/>
      <c r="CI37" s="426"/>
      <c r="CJ37" s="426"/>
      <c r="CK37" s="426"/>
      <c r="CL37" s="426"/>
      <c r="CM37" s="426"/>
      <c r="CN37" s="426"/>
      <c r="CO37" s="426"/>
      <c r="CP37" s="426"/>
      <c r="CQ37" s="426"/>
      <c r="CR37" s="427"/>
      <c r="CS37" s="428" t="s">
        <v>320</v>
      </c>
      <c r="CT37" s="426"/>
      <c r="CU37" s="426"/>
      <c r="CV37" s="426"/>
      <c r="CW37" s="426"/>
      <c r="CX37" s="426"/>
      <c r="CY37" s="426"/>
      <c r="CZ37" s="426"/>
      <c r="DA37" s="426"/>
      <c r="DB37" s="426"/>
      <c r="DC37" s="426"/>
      <c r="DD37" s="426"/>
      <c r="DE37" s="427"/>
      <c r="DF37" s="405">
        <v>5782856</v>
      </c>
      <c r="DG37" s="406"/>
      <c r="DH37" s="406"/>
      <c r="DI37" s="406"/>
      <c r="DJ37" s="406"/>
      <c r="DK37" s="406"/>
      <c r="DL37" s="406"/>
      <c r="DM37" s="406"/>
      <c r="DN37" s="406"/>
      <c r="DO37" s="406"/>
      <c r="DP37" s="406"/>
      <c r="DQ37" s="406"/>
      <c r="DR37" s="407"/>
      <c r="DS37" s="405">
        <v>5782856</v>
      </c>
      <c r="DT37" s="406"/>
      <c r="DU37" s="406"/>
      <c r="DV37" s="406"/>
      <c r="DW37" s="406"/>
      <c r="DX37" s="406"/>
      <c r="DY37" s="406"/>
      <c r="DZ37" s="406"/>
      <c r="EA37" s="406"/>
      <c r="EB37" s="406"/>
      <c r="EC37" s="406"/>
      <c r="ED37" s="406"/>
      <c r="EE37" s="407"/>
      <c r="EF37" s="405">
        <v>5782856</v>
      </c>
      <c r="EG37" s="406"/>
      <c r="EH37" s="406"/>
      <c r="EI37" s="406"/>
      <c r="EJ37" s="406"/>
      <c r="EK37" s="406"/>
      <c r="EL37" s="406"/>
      <c r="EM37" s="406"/>
      <c r="EN37" s="406"/>
      <c r="EO37" s="406"/>
      <c r="EP37" s="406"/>
      <c r="EQ37" s="406"/>
      <c r="ER37" s="407"/>
      <c r="ES37" s="408"/>
      <c r="ET37" s="409"/>
      <c r="EU37" s="409"/>
      <c r="EV37" s="409"/>
      <c r="EW37" s="409"/>
      <c r="EX37" s="409"/>
      <c r="EY37" s="409"/>
      <c r="EZ37" s="409"/>
      <c r="FA37" s="409"/>
      <c r="FB37" s="409"/>
      <c r="FC37" s="409"/>
      <c r="FD37" s="409"/>
      <c r="FE37" s="410"/>
      <c r="FF37" s="216"/>
      <c r="FG37" s="216"/>
      <c r="FH37" s="216" t="s">
        <v>163</v>
      </c>
      <c r="FI37" s="248">
        <f>DF28+DF36+DF37+DF31+DF38+DF43+DF156+DF52-DF65-DF69-DF74-DF91-DF93-DF95-DF102-DF112-DF116-DF124-DF128-DF132-DF136-DF140-DF144-DF148-DF152-DF120</f>
        <v>-1.1641532182693481E-10</v>
      </c>
    </row>
    <row r="38" spans="1:165" x14ac:dyDescent="0.2">
      <c r="A38" s="249" t="s">
        <v>180</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425" t="s">
        <v>537</v>
      </c>
      <c r="BY38" s="426"/>
      <c r="BZ38" s="426"/>
      <c r="CA38" s="426"/>
      <c r="CB38" s="426"/>
      <c r="CC38" s="426"/>
      <c r="CD38" s="426"/>
      <c r="CE38" s="427"/>
      <c r="CF38" s="465" t="s">
        <v>316</v>
      </c>
      <c r="CG38" s="463"/>
      <c r="CH38" s="463"/>
      <c r="CI38" s="463"/>
      <c r="CJ38" s="463"/>
      <c r="CK38" s="463"/>
      <c r="CL38" s="463"/>
      <c r="CM38" s="463"/>
      <c r="CN38" s="463"/>
      <c r="CO38" s="463"/>
      <c r="CP38" s="463"/>
      <c r="CQ38" s="463"/>
      <c r="CR38" s="464"/>
      <c r="CS38" s="428" t="s">
        <v>312</v>
      </c>
      <c r="CT38" s="426"/>
      <c r="CU38" s="426"/>
      <c r="CV38" s="426"/>
      <c r="CW38" s="426"/>
      <c r="CX38" s="426"/>
      <c r="CY38" s="426"/>
      <c r="CZ38" s="426"/>
      <c r="DA38" s="426"/>
      <c r="DB38" s="426"/>
      <c r="DC38" s="426"/>
      <c r="DD38" s="426"/>
      <c r="DE38" s="427"/>
      <c r="DF38" s="405"/>
      <c r="DG38" s="406"/>
      <c r="DH38" s="406"/>
      <c r="DI38" s="406"/>
      <c r="DJ38" s="406"/>
      <c r="DK38" s="406"/>
      <c r="DL38" s="406"/>
      <c r="DM38" s="406"/>
      <c r="DN38" s="406"/>
      <c r="DO38" s="406"/>
      <c r="DP38" s="406"/>
      <c r="DQ38" s="406"/>
      <c r="DR38" s="407"/>
      <c r="DS38" s="218"/>
      <c r="DT38" s="219"/>
      <c r="DU38" s="219"/>
      <c r="DV38" s="219"/>
      <c r="DW38" s="219"/>
      <c r="DX38" s="219"/>
      <c r="DY38" s="219"/>
      <c r="DZ38" s="219"/>
      <c r="EA38" s="219"/>
      <c r="EB38" s="219"/>
      <c r="EC38" s="219"/>
      <c r="ED38" s="219"/>
      <c r="EE38" s="220"/>
      <c r="EF38" s="218"/>
      <c r="EG38" s="219"/>
      <c r="EH38" s="219"/>
      <c r="EI38" s="219"/>
      <c r="EJ38" s="219"/>
      <c r="EK38" s="219"/>
      <c r="EL38" s="219"/>
      <c r="EM38" s="219"/>
      <c r="EN38" s="219"/>
      <c r="EO38" s="219"/>
      <c r="EP38" s="219"/>
      <c r="EQ38" s="219"/>
      <c r="ER38" s="220"/>
      <c r="ES38" s="221"/>
      <c r="ET38" s="222"/>
      <c r="EU38" s="222"/>
      <c r="EV38" s="222"/>
      <c r="EW38" s="222"/>
      <c r="EX38" s="222"/>
      <c r="EY38" s="222"/>
      <c r="EZ38" s="222"/>
      <c r="FA38" s="222"/>
      <c r="FB38" s="222"/>
      <c r="FC38" s="222"/>
      <c r="FD38" s="222"/>
      <c r="FE38" s="223"/>
      <c r="FF38" s="216"/>
      <c r="FG38" s="216"/>
      <c r="FH38" s="216"/>
      <c r="FI38" s="216"/>
    </row>
    <row r="39" spans="1:165" x14ac:dyDescent="0.2">
      <c r="A39" s="490" t="s">
        <v>321</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91"/>
      <c r="BP39" s="491"/>
      <c r="BQ39" s="491"/>
      <c r="BR39" s="491"/>
      <c r="BS39" s="491"/>
      <c r="BT39" s="491"/>
      <c r="BU39" s="491"/>
      <c r="BV39" s="491"/>
      <c r="BW39" s="492"/>
      <c r="BX39" s="425" t="s">
        <v>322</v>
      </c>
      <c r="BY39" s="426"/>
      <c r="BZ39" s="426"/>
      <c r="CA39" s="426"/>
      <c r="CB39" s="426"/>
      <c r="CC39" s="426"/>
      <c r="CD39" s="426"/>
      <c r="CE39" s="427"/>
      <c r="CF39" s="428" t="s">
        <v>323</v>
      </c>
      <c r="CG39" s="426"/>
      <c r="CH39" s="426"/>
      <c r="CI39" s="426"/>
      <c r="CJ39" s="426"/>
      <c r="CK39" s="426"/>
      <c r="CL39" s="426"/>
      <c r="CM39" s="426"/>
      <c r="CN39" s="426"/>
      <c r="CO39" s="426"/>
      <c r="CP39" s="426"/>
      <c r="CQ39" s="426"/>
      <c r="CR39" s="427"/>
      <c r="CS39" s="428"/>
      <c r="CT39" s="426"/>
      <c r="CU39" s="426"/>
      <c r="CV39" s="426"/>
      <c r="CW39" s="426"/>
      <c r="CX39" s="426"/>
      <c r="CY39" s="426"/>
      <c r="CZ39" s="426"/>
      <c r="DA39" s="426"/>
      <c r="DB39" s="426"/>
      <c r="DC39" s="426"/>
      <c r="DD39" s="426"/>
      <c r="DE39" s="427"/>
      <c r="DF39" s="486"/>
      <c r="DG39" s="487"/>
      <c r="DH39" s="487"/>
      <c r="DI39" s="487"/>
      <c r="DJ39" s="487"/>
      <c r="DK39" s="487"/>
      <c r="DL39" s="487"/>
      <c r="DM39" s="487"/>
      <c r="DN39" s="487"/>
      <c r="DO39" s="487"/>
      <c r="DP39" s="487"/>
      <c r="DQ39" s="487"/>
      <c r="DR39" s="488"/>
      <c r="DS39" s="486"/>
      <c r="DT39" s="487"/>
      <c r="DU39" s="487"/>
      <c r="DV39" s="487"/>
      <c r="DW39" s="487"/>
      <c r="DX39" s="487"/>
      <c r="DY39" s="487"/>
      <c r="DZ39" s="487"/>
      <c r="EA39" s="487"/>
      <c r="EB39" s="487"/>
      <c r="EC39" s="487"/>
      <c r="ED39" s="487"/>
      <c r="EE39" s="488"/>
      <c r="EF39" s="486"/>
      <c r="EG39" s="487"/>
      <c r="EH39" s="487"/>
      <c r="EI39" s="487"/>
      <c r="EJ39" s="487"/>
      <c r="EK39" s="487"/>
      <c r="EL39" s="487"/>
      <c r="EM39" s="487"/>
      <c r="EN39" s="487"/>
      <c r="EO39" s="487"/>
      <c r="EP39" s="487"/>
      <c r="EQ39" s="487"/>
      <c r="ER39" s="488"/>
      <c r="ES39" s="408"/>
      <c r="ET39" s="409"/>
      <c r="EU39" s="409"/>
      <c r="EV39" s="409"/>
      <c r="EW39" s="409"/>
      <c r="EX39" s="409"/>
      <c r="EY39" s="409"/>
      <c r="EZ39" s="409"/>
      <c r="FA39" s="409"/>
      <c r="FB39" s="409"/>
      <c r="FC39" s="409"/>
      <c r="FD39" s="409"/>
      <c r="FE39" s="410"/>
      <c r="FF39" s="216"/>
      <c r="FG39" s="216"/>
      <c r="FH39" s="216"/>
      <c r="FI39" s="216"/>
    </row>
    <row r="40" spans="1:165" ht="11.25" customHeight="1" x14ac:dyDescent="0.2">
      <c r="A40" s="580" t="s">
        <v>2</v>
      </c>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c r="BE40" s="580"/>
      <c r="BF40" s="580"/>
      <c r="BG40" s="580"/>
      <c r="BH40" s="580"/>
      <c r="BI40" s="580"/>
      <c r="BJ40" s="580"/>
      <c r="BK40" s="580"/>
      <c r="BL40" s="580"/>
      <c r="BM40" s="580"/>
      <c r="BN40" s="580"/>
      <c r="BO40" s="580"/>
      <c r="BP40" s="580"/>
      <c r="BQ40" s="580"/>
      <c r="BR40" s="580"/>
      <c r="BS40" s="580"/>
      <c r="BT40" s="580"/>
      <c r="BU40" s="580"/>
      <c r="BV40" s="580"/>
      <c r="BW40" s="580"/>
      <c r="BX40" s="462" t="s">
        <v>324</v>
      </c>
      <c r="BY40" s="463"/>
      <c r="BZ40" s="463"/>
      <c r="CA40" s="463"/>
      <c r="CB40" s="463"/>
      <c r="CC40" s="463"/>
      <c r="CD40" s="463"/>
      <c r="CE40" s="464"/>
      <c r="CF40" s="465" t="s">
        <v>323</v>
      </c>
      <c r="CG40" s="463"/>
      <c r="CH40" s="463"/>
      <c r="CI40" s="463"/>
      <c r="CJ40" s="463"/>
      <c r="CK40" s="463"/>
      <c r="CL40" s="463"/>
      <c r="CM40" s="463"/>
      <c r="CN40" s="463"/>
      <c r="CO40" s="463"/>
      <c r="CP40" s="463"/>
      <c r="CQ40" s="463"/>
      <c r="CR40" s="464"/>
      <c r="CS40" s="465"/>
      <c r="CT40" s="463"/>
      <c r="CU40" s="463"/>
      <c r="CV40" s="463"/>
      <c r="CW40" s="463"/>
      <c r="CX40" s="463"/>
      <c r="CY40" s="463"/>
      <c r="CZ40" s="463"/>
      <c r="DA40" s="463"/>
      <c r="DB40" s="463"/>
      <c r="DC40" s="463"/>
      <c r="DD40" s="463"/>
      <c r="DE40" s="464"/>
      <c r="DF40" s="446"/>
      <c r="DG40" s="447"/>
      <c r="DH40" s="447"/>
      <c r="DI40" s="447"/>
      <c r="DJ40" s="447"/>
      <c r="DK40" s="447"/>
      <c r="DL40" s="447"/>
      <c r="DM40" s="447"/>
      <c r="DN40" s="447"/>
      <c r="DO40" s="447"/>
      <c r="DP40" s="447"/>
      <c r="DQ40" s="447"/>
      <c r="DR40" s="448"/>
      <c r="DS40" s="446"/>
      <c r="DT40" s="447"/>
      <c r="DU40" s="447"/>
      <c r="DV40" s="447"/>
      <c r="DW40" s="447"/>
      <c r="DX40" s="447"/>
      <c r="DY40" s="447"/>
      <c r="DZ40" s="447"/>
      <c r="EA40" s="447"/>
      <c r="EB40" s="447"/>
      <c r="EC40" s="447"/>
      <c r="ED40" s="447"/>
      <c r="EE40" s="448"/>
      <c r="EF40" s="446"/>
      <c r="EG40" s="447"/>
      <c r="EH40" s="447"/>
      <c r="EI40" s="447"/>
      <c r="EJ40" s="447"/>
      <c r="EK40" s="447"/>
      <c r="EL40" s="447"/>
      <c r="EM40" s="447"/>
      <c r="EN40" s="447"/>
      <c r="EO40" s="447"/>
      <c r="EP40" s="447"/>
      <c r="EQ40" s="447"/>
      <c r="ER40" s="448"/>
      <c r="ES40" s="449"/>
      <c r="ET40" s="450"/>
      <c r="EU40" s="450"/>
      <c r="EV40" s="450"/>
      <c r="EW40" s="450"/>
      <c r="EX40" s="450"/>
      <c r="EY40" s="450"/>
      <c r="EZ40" s="450"/>
      <c r="FA40" s="450"/>
      <c r="FB40" s="450"/>
      <c r="FC40" s="450"/>
      <c r="FD40" s="450"/>
      <c r="FE40" s="451"/>
      <c r="FF40" s="216"/>
      <c r="FG40" s="216"/>
      <c r="FH40" s="216"/>
      <c r="FI40" s="216"/>
    </row>
    <row r="41" spans="1:165" x14ac:dyDescent="0.2">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7"/>
      <c r="BX41" s="432"/>
      <c r="BY41" s="373"/>
      <c r="BZ41" s="373"/>
      <c r="CA41" s="373"/>
      <c r="CB41" s="373"/>
      <c r="CC41" s="373"/>
      <c r="CD41" s="373"/>
      <c r="CE41" s="374"/>
      <c r="CF41" s="372"/>
      <c r="CG41" s="373"/>
      <c r="CH41" s="373"/>
      <c r="CI41" s="373"/>
      <c r="CJ41" s="373"/>
      <c r="CK41" s="373"/>
      <c r="CL41" s="373"/>
      <c r="CM41" s="373"/>
      <c r="CN41" s="373"/>
      <c r="CO41" s="373"/>
      <c r="CP41" s="373"/>
      <c r="CQ41" s="373"/>
      <c r="CR41" s="374"/>
      <c r="CS41" s="372"/>
      <c r="CT41" s="373"/>
      <c r="CU41" s="373"/>
      <c r="CV41" s="373"/>
      <c r="CW41" s="373"/>
      <c r="CX41" s="373"/>
      <c r="CY41" s="373"/>
      <c r="CZ41" s="373"/>
      <c r="DA41" s="373"/>
      <c r="DB41" s="373"/>
      <c r="DC41" s="373"/>
      <c r="DD41" s="373"/>
      <c r="DE41" s="374"/>
      <c r="DF41" s="375"/>
      <c r="DG41" s="376"/>
      <c r="DH41" s="376"/>
      <c r="DI41" s="376"/>
      <c r="DJ41" s="376"/>
      <c r="DK41" s="376"/>
      <c r="DL41" s="376"/>
      <c r="DM41" s="376"/>
      <c r="DN41" s="376"/>
      <c r="DO41" s="376"/>
      <c r="DP41" s="376"/>
      <c r="DQ41" s="376"/>
      <c r="DR41" s="377"/>
      <c r="DS41" s="375"/>
      <c r="DT41" s="376"/>
      <c r="DU41" s="376"/>
      <c r="DV41" s="376"/>
      <c r="DW41" s="376"/>
      <c r="DX41" s="376"/>
      <c r="DY41" s="376"/>
      <c r="DZ41" s="376"/>
      <c r="EA41" s="376"/>
      <c r="EB41" s="376"/>
      <c r="EC41" s="376"/>
      <c r="ED41" s="376"/>
      <c r="EE41" s="377"/>
      <c r="EF41" s="375"/>
      <c r="EG41" s="376"/>
      <c r="EH41" s="376"/>
      <c r="EI41" s="376"/>
      <c r="EJ41" s="376"/>
      <c r="EK41" s="376"/>
      <c r="EL41" s="376"/>
      <c r="EM41" s="376"/>
      <c r="EN41" s="376"/>
      <c r="EO41" s="376"/>
      <c r="EP41" s="376"/>
      <c r="EQ41" s="376"/>
      <c r="ER41" s="377"/>
      <c r="ES41" s="378"/>
      <c r="ET41" s="379"/>
      <c r="EU41" s="379"/>
      <c r="EV41" s="379"/>
      <c r="EW41" s="379"/>
      <c r="EX41" s="379"/>
      <c r="EY41" s="379"/>
      <c r="EZ41" s="379"/>
      <c r="FA41" s="379"/>
      <c r="FB41" s="379"/>
      <c r="FC41" s="379"/>
      <c r="FD41" s="379"/>
      <c r="FE41" s="380"/>
      <c r="FF41" s="216"/>
      <c r="FG41" s="216"/>
      <c r="FH41" s="216"/>
      <c r="FI41" s="216"/>
    </row>
    <row r="42" spans="1:165" x14ac:dyDescent="0.2">
      <c r="A42" s="490" t="s">
        <v>325</v>
      </c>
      <c r="B42" s="491"/>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c r="BV42" s="491"/>
      <c r="BW42" s="492"/>
      <c r="BX42" s="425" t="s">
        <v>326</v>
      </c>
      <c r="BY42" s="426"/>
      <c r="BZ42" s="426"/>
      <c r="CA42" s="426"/>
      <c r="CB42" s="426"/>
      <c r="CC42" s="426"/>
      <c r="CD42" s="426"/>
      <c r="CE42" s="427"/>
      <c r="CF42" s="428" t="s">
        <v>538</v>
      </c>
      <c r="CG42" s="426"/>
      <c r="CH42" s="426"/>
      <c r="CI42" s="426"/>
      <c r="CJ42" s="426"/>
      <c r="CK42" s="426"/>
      <c r="CL42" s="426"/>
      <c r="CM42" s="426"/>
      <c r="CN42" s="426"/>
      <c r="CO42" s="426"/>
      <c r="CP42" s="426"/>
      <c r="CQ42" s="426"/>
      <c r="CR42" s="427"/>
      <c r="CS42" s="428"/>
      <c r="CT42" s="426"/>
      <c r="CU42" s="426"/>
      <c r="CV42" s="426"/>
      <c r="CW42" s="426"/>
      <c r="CX42" s="426"/>
      <c r="CY42" s="426"/>
      <c r="CZ42" s="426"/>
      <c r="DA42" s="426"/>
      <c r="DB42" s="426"/>
      <c r="DC42" s="426"/>
      <c r="DD42" s="426"/>
      <c r="DE42" s="427"/>
      <c r="DF42" s="486">
        <f>DF43+DF45</f>
        <v>355679.07999999996</v>
      </c>
      <c r="DG42" s="487"/>
      <c r="DH42" s="487"/>
      <c r="DI42" s="487"/>
      <c r="DJ42" s="487"/>
      <c r="DK42" s="487"/>
      <c r="DL42" s="487"/>
      <c r="DM42" s="487"/>
      <c r="DN42" s="487"/>
      <c r="DO42" s="487"/>
      <c r="DP42" s="487"/>
      <c r="DQ42" s="487"/>
      <c r="DR42" s="488"/>
      <c r="DS42" s="486">
        <f t="shared" ref="DS42" si="6">DS43+DS45</f>
        <v>0</v>
      </c>
      <c r="DT42" s="487"/>
      <c r="DU42" s="487"/>
      <c r="DV42" s="487"/>
      <c r="DW42" s="487"/>
      <c r="DX42" s="487"/>
      <c r="DY42" s="487"/>
      <c r="DZ42" s="487"/>
      <c r="EA42" s="487"/>
      <c r="EB42" s="487"/>
      <c r="EC42" s="487"/>
      <c r="ED42" s="487"/>
      <c r="EE42" s="488"/>
      <c r="EF42" s="486">
        <f t="shared" ref="EF42" si="7">EF43+EF45</f>
        <v>0</v>
      </c>
      <c r="EG42" s="487"/>
      <c r="EH42" s="487"/>
      <c r="EI42" s="487"/>
      <c r="EJ42" s="487"/>
      <c r="EK42" s="487"/>
      <c r="EL42" s="487"/>
      <c r="EM42" s="487"/>
      <c r="EN42" s="487"/>
      <c r="EO42" s="487"/>
      <c r="EP42" s="487"/>
      <c r="EQ42" s="487"/>
      <c r="ER42" s="488"/>
      <c r="ES42" s="408"/>
      <c r="ET42" s="409"/>
      <c r="EU42" s="409"/>
      <c r="EV42" s="409"/>
      <c r="EW42" s="409"/>
      <c r="EX42" s="409"/>
      <c r="EY42" s="409"/>
      <c r="EZ42" s="409"/>
      <c r="FA42" s="409"/>
      <c r="FB42" s="409"/>
      <c r="FC42" s="409"/>
      <c r="FD42" s="409"/>
      <c r="FE42" s="410"/>
      <c r="FF42" s="216"/>
      <c r="FG42" s="216"/>
      <c r="FH42" s="216"/>
      <c r="FI42" s="216"/>
    </row>
    <row r="43" spans="1:165" ht="11.25" customHeight="1" x14ac:dyDescent="0.2">
      <c r="A43" s="489" t="s">
        <v>2</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489"/>
      <c r="BK43" s="489"/>
      <c r="BL43" s="489"/>
      <c r="BM43" s="489"/>
      <c r="BN43" s="489"/>
      <c r="BO43" s="489"/>
      <c r="BP43" s="489"/>
      <c r="BQ43" s="489"/>
      <c r="BR43" s="489"/>
      <c r="BS43" s="489"/>
      <c r="BT43" s="489"/>
      <c r="BU43" s="489"/>
      <c r="BV43" s="489"/>
      <c r="BW43" s="489"/>
      <c r="BX43" s="462" t="s">
        <v>539</v>
      </c>
      <c r="BY43" s="463"/>
      <c r="BZ43" s="463"/>
      <c r="CA43" s="463"/>
      <c r="CB43" s="463"/>
      <c r="CC43" s="463"/>
      <c r="CD43" s="463"/>
      <c r="CE43" s="464"/>
      <c r="CF43" s="465" t="s">
        <v>538</v>
      </c>
      <c r="CG43" s="463"/>
      <c r="CH43" s="463"/>
      <c r="CI43" s="463"/>
      <c r="CJ43" s="463"/>
      <c r="CK43" s="463"/>
      <c r="CL43" s="463"/>
      <c r="CM43" s="463"/>
      <c r="CN43" s="463"/>
      <c r="CO43" s="463"/>
      <c r="CP43" s="463"/>
      <c r="CQ43" s="463"/>
      <c r="CR43" s="464"/>
      <c r="CS43" s="465" t="s">
        <v>327</v>
      </c>
      <c r="CT43" s="463"/>
      <c r="CU43" s="463"/>
      <c r="CV43" s="463"/>
      <c r="CW43" s="463"/>
      <c r="CX43" s="463"/>
      <c r="CY43" s="463"/>
      <c r="CZ43" s="463"/>
      <c r="DA43" s="463"/>
      <c r="DB43" s="463"/>
      <c r="DC43" s="463"/>
      <c r="DD43" s="463"/>
      <c r="DE43" s="464"/>
      <c r="DF43" s="446"/>
      <c r="DG43" s="447"/>
      <c r="DH43" s="447"/>
      <c r="DI43" s="447"/>
      <c r="DJ43" s="447"/>
      <c r="DK43" s="447"/>
      <c r="DL43" s="447"/>
      <c r="DM43" s="447"/>
      <c r="DN43" s="447"/>
      <c r="DO43" s="447"/>
      <c r="DP43" s="447"/>
      <c r="DQ43" s="447"/>
      <c r="DR43" s="448"/>
      <c r="DS43" s="446"/>
      <c r="DT43" s="447"/>
      <c r="DU43" s="447"/>
      <c r="DV43" s="447"/>
      <c r="DW43" s="447"/>
      <c r="DX43" s="447"/>
      <c r="DY43" s="447"/>
      <c r="DZ43" s="447"/>
      <c r="EA43" s="447"/>
      <c r="EB43" s="447"/>
      <c r="EC43" s="447"/>
      <c r="ED43" s="447"/>
      <c r="EE43" s="448"/>
      <c r="EF43" s="446"/>
      <c r="EG43" s="447"/>
      <c r="EH43" s="447"/>
      <c r="EI43" s="447"/>
      <c r="EJ43" s="447"/>
      <c r="EK43" s="447"/>
      <c r="EL43" s="447"/>
      <c r="EM43" s="447"/>
      <c r="EN43" s="447"/>
      <c r="EO43" s="447"/>
      <c r="EP43" s="447"/>
      <c r="EQ43" s="447"/>
      <c r="ER43" s="448"/>
      <c r="ES43" s="449"/>
      <c r="ET43" s="450"/>
      <c r="EU43" s="450"/>
      <c r="EV43" s="450"/>
      <c r="EW43" s="450"/>
      <c r="EX43" s="450"/>
      <c r="EY43" s="450"/>
      <c r="EZ43" s="450"/>
      <c r="FA43" s="450"/>
      <c r="FB43" s="450"/>
      <c r="FC43" s="450"/>
      <c r="FD43" s="450"/>
      <c r="FE43" s="451"/>
      <c r="FF43" s="216"/>
      <c r="FG43" s="216"/>
      <c r="FH43" s="216"/>
      <c r="FI43" s="216"/>
    </row>
    <row r="44" spans="1:165" x14ac:dyDescent="0.2">
      <c r="A44" s="429" t="s">
        <v>540</v>
      </c>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93"/>
      <c r="BX44" s="432"/>
      <c r="BY44" s="373"/>
      <c r="BZ44" s="373"/>
      <c r="CA44" s="373"/>
      <c r="CB44" s="373"/>
      <c r="CC44" s="373"/>
      <c r="CD44" s="373"/>
      <c r="CE44" s="374"/>
      <c r="CF44" s="372"/>
      <c r="CG44" s="373"/>
      <c r="CH44" s="373"/>
      <c r="CI44" s="373"/>
      <c r="CJ44" s="373"/>
      <c r="CK44" s="373"/>
      <c r="CL44" s="373"/>
      <c r="CM44" s="373"/>
      <c r="CN44" s="373"/>
      <c r="CO44" s="373"/>
      <c r="CP44" s="373"/>
      <c r="CQ44" s="373"/>
      <c r="CR44" s="374"/>
      <c r="CS44" s="372"/>
      <c r="CT44" s="373"/>
      <c r="CU44" s="373"/>
      <c r="CV44" s="373"/>
      <c r="CW44" s="373"/>
      <c r="CX44" s="373"/>
      <c r="CY44" s="373"/>
      <c r="CZ44" s="373"/>
      <c r="DA44" s="373"/>
      <c r="DB44" s="373"/>
      <c r="DC44" s="373"/>
      <c r="DD44" s="373"/>
      <c r="DE44" s="374"/>
      <c r="DF44" s="375"/>
      <c r="DG44" s="376"/>
      <c r="DH44" s="376"/>
      <c r="DI44" s="376"/>
      <c r="DJ44" s="376"/>
      <c r="DK44" s="376"/>
      <c r="DL44" s="376"/>
      <c r="DM44" s="376"/>
      <c r="DN44" s="376"/>
      <c r="DO44" s="376"/>
      <c r="DP44" s="376"/>
      <c r="DQ44" s="376"/>
      <c r="DR44" s="377"/>
      <c r="DS44" s="375"/>
      <c r="DT44" s="376"/>
      <c r="DU44" s="376"/>
      <c r="DV44" s="376"/>
      <c r="DW44" s="376"/>
      <c r="DX44" s="376"/>
      <c r="DY44" s="376"/>
      <c r="DZ44" s="376"/>
      <c r="EA44" s="376"/>
      <c r="EB44" s="376"/>
      <c r="EC44" s="376"/>
      <c r="ED44" s="376"/>
      <c r="EE44" s="377"/>
      <c r="EF44" s="375"/>
      <c r="EG44" s="376"/>
      <c r="EH44" s="376"/>
      <c r="EI44" s="376"/>
      <c r="EJ44" s="376"/>
      <c r="EK44" s="376"/>
      <c r="EL44" s="376"/>
      <c r="EM44" s="376"/>
      <c r="EN44" s="376"/>
      <c r="EO44" s="376"/>
      <c r="EP44" s="376"/>
      <c r="EQ44" s="376"/>
      <c r="ER44" s="377"/>
      <c r="ES44" s="378"/>
      <c r="ET44" s="379"/>
      <c r="EU44" s="379"/>
      <c r="EV44" s="379"/>
      <c r="EW44" s="379"/>
      <c r="EX44" s="379"/>
      <c r="EY44" s="379"/>
      <c r="EZ44" s="379"/>
      <c r="FA44" s="379"/>
      <c r="FB44" s="379"/>
      <c r="FC44" s="379"/>
      <c r="FD44" s="379"/>
      <c r="FE44" s="380"/>
      <c r="FF44" s="216"/>
      <c r="FG44" s="216"/>
      <c r="FH44" s="216"/>
      <c r="FI44" s="216"/>
    </row>
    <row r="45" spans="1:165" x14ac:dyDescent="0.2">
      <c r="A45" s="498" t="s">
        <v>333</v>
      </c>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498"/>
      <c r="BE45" s="498"/>
      <c r="BF45" s="498"/>
      <c r="BG45" s="498"/>
      <c r="BH45" s="498"/>
      <c r="BI45" s="498"/>
      <c r="BJ45" s="498"/>
      <c r="BK45" s="498"/>
      <c r="BL45" s="498"/>
      <c r="BM45" s="498"/>
      <c r="BN45" s="498"/>
      <c r="BO45" s="498"/>
      <c r="BP45" s="498"/>
      <c r="BQ45" s="498"/>
      <c r="BR45" s="498"/>
      <c r="BS45" s="498"/>
      <c r="BT45" s="498"/>
      <c r="BU45" s="498"/>
      <c r="BV45" s="498"/>
      <c r="BW45" s="499"/>
      <c r="BX45" s="425" t="s">
        <v>541</v>
      </c>
      <c r="BY45" s="426"/>
      <c r="BZ45" s="426"/>
      <c r="CA45" s="426"/>
      <c r="CB45" s="426"/>
      <c r="CC45" s="426"/>
      <c r="CD45" s="426"/>
      <c r="CE45" s="427"/>
      <c r="CF45" s="428" t="s">
        <v>538</v>
      </c>
      <c r="CG45" s="426"/>
      <c r="CH45" s="426"/>
      <c r="CI45" s="426"/>
      <c r="CJ45" s="426"/>
      <c r="CK45" s="426"/>
      <c r="CL45" s="426"/>
      <c r="CM45" s="426"/>
      <c r="CN45" s="426"/>
      <c r="CO45" s="426"/>
      <c r="CP45" s="426"/>
      <c r="CQ45" s="426"/>
      <c r="CR45" s="427"/>
      <c r="CS45" s="428" t="s">
        <v>332</v>
      </c>
      <c r="CT45" s="426"/>
      <c r="CU45" s="426"/>
      <c r="CV45" s="426"/>
      <c r="CW45" s="426"/>
      <c r="CX45" s="426"/>
      <c r="CY45" s="426"/>
      <c r="CZ45" s="426"/>
      <c r="DA45" s="426"/>
      <c r="DB45" s="426"/>
      <c r="DC45" s="426"/>
      <c r="DD45" s="426"/>
      <c r="DE45" s="427"/>
      <c r="DF45" s="405">
        <f>309990.99+13407.92+572.19+14961.35+656.63+14590+1500</f>
        <v>355679.07999999996</v>
      </c>
      <c r="DG45" s="406"/>
      <c r="DH45" s="406"/>
      <c r="DI45" s="406"/>
      <c r="DJ45" s="406"/>
      <c r="DK45" s="406"/>
      <c r="DL45" s="406"/>
      <c r="DM45" s="406"/>
      <c r="DN45" s="406"/>
      <c r="DO45" s="406"/>
      <c r="DP45" s="406"/>
      <c r="DQ45" s="406"/>
      <c r="DR45" s="407"/>
      <c r="DS45" s="224"/>
      <c r="DT45" s="225"/>
      <c r="DU45" s="225"/>
      <c r="DV45" s="225"/>
      <c r="DW45" s="225"/>
      <c r="DX45" s="225"/>
      <c r="DY45" s="225"/>
      <c r="DZ45" s="225"/>
      <c r="EA45" s="225"/>
      <c r="EB45" s="225"/>
      <c r="EC45" s="225"/>
      <c r="ED45" s="225"/>
      <c r="EE45" s="226"/>
      <c r="EF45" s="224"/>
      <c r="EG45" s="225"/>
      <c r="EH45" s="225"/>
      <c r="EI45" s="225"/>
      <c r="EJ45" s="225"/>
      <c r="EK45" s="225"/>
      <c r="EL45" s="225"/>
      <c r="EM45" s="225"/>
      <c r="EN45" s="225"/>
      <c r="EO45" s="225"/>
      <c r="EP45" s="225"/>
      <c r="EQ45" s="225"/>
      <c r="ER45" s="226"/>
      <c r="ES45" s="227"/>
      <c r="ET45" s="228"/>
      <c r="EU45" s="228"/>
      <c r="EV45" s="228"/>
      <c r="EW45" s="228"/>
      <c r="EX45" s="228"/>
      <c r="EY45" s="228"/>
      <c r="EZ45" s="228"/>
      <c r="FA45" s="228"/>
      <c r="FB45" s="228"/>
      <c r="FC45" s="228"/>
      <c r="FD45" s="228"/>
      <c r="FE45" s="229"/>
      <c r="FF45" s="216"/>
      <c r="FG45" s="216"/>
      <c r="FH45" s="216"/>
      <c r="FI45" s="216"/>
    </row>
    <row r="46" spans="1:165" ht="11.25" customHeight="1" x14ac:dyDescent="0.2">
      <c r="A46" s="490" t="s">
        <v>328</v>
      </c>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2"/>
      <c r="BX46" s="425" t="s">
        <v>329</v>
      </c>
      <c r="BY46" s="426"/>
      <c r="BZ46" s="426"/>
      <c r="CA46" s="426"/>
      <c r="CB46" s="426"/>
      <c r="CC46" s="426"/>
      <c r="CD46" s="426"/>
      <c r="CE46" s="427"/>
      <c r="CF46" s="428" t="s">
        <v>330</v>
      </c>
      <c r="CG46" s="426"/>
      <c r="CH46" s="426"/>
      <c r="CI46" s="426"/>
      <c r="CJ46" s="426"/>
      <c r="CK46" s="426"/>
      <c r="CL46" s="426"/>
      <c r="CM46" s="426"/>
      <c r="CN46" s="426"/>
      <c r="CO46" s="426"/>
      <c r="CP46" s="426"/>
      <c r="CQ46" s="426"/>
      <c r="CR46" s="427"/>
      <c r="CS46" s="428"/>
      <c r="CT46" s="426"/>
      <c r="CU46" s="426"/>
      <c r="CV46" s="426"/>
      <c r="CW46" s="426"/>
      <c r="CX46" s="426"/>
      <c r="CY46" s="426"/>
      <c r="CZ46" s="426"/>
      <c r="DA46" s="426"/>
      <c r="DB46" s="426"/>
      <c r="DC46" s="426"/>
      <c r="DD46" s="426"/>
      <c r="DE46" s="427"/>
      <c r="DF46" s="405"/>
      <c r="DG46" s="406"/>
      <c r="DH46" s="406"/>
      <c r="DI46" s="406"/>
      <c r="DJ46" s="406"/>
      <c r="DK46" s="406"/>
      <c r="DL46" s="406"/>
      <c r="DM46" s="406"/>
      <c r="DN46" s="406"/>
      <c r="DO46" s="406"/>
      <c r="DP46" s="406"/>
      <c r="DQ46" s="406"/>
      <c r="DR46" s="407"/>
      <c r="DS46" s="405"/>
      <c r="DT46" s="406"/>
      <c r="DU46" s="406"/>
      <c r="DV46" s="406"/>
      <c r="DW46" s="406"/>
      <c r="DX46" s="406"/>
      <c r="DY46" s="406"/>
      <c r="DZ46" s="406"/>
      <c r="EA46" s="406"/>
      <c r="EB46" s="406"/>
      <c r="EC46" s="406"/>
      <c r="ED46" s="406"/>
      <c r="EE46" s="407"/>
      <c r="EF46" s="405"/>
      <c r="EG46" s="406"/>
      <c r="EH46" s="406"/>
      <c r="EI46" s="406"/>
      <c r="EJ46" s="406"/>
      <c r="EK46" s="406"/>
      <c r="EL46" s="406"/>
      <c r="EM46" s="406"/>
      <c r="EN46" s="406"/>
      <c r="EO46" s="406"/>
      <c r="EP46" s="406"/>
      <c r="EQ46" s="406"/>
      <c r="ER46" s="407"/>
      <c r="ES46" s="408"/>
      <c r="ET46" s="409"/>
      <c r="EU46" s="409"/>
      <c r="EV46" s="409"/>
      <c r="EW46" s="409"/>
      <c r="EX46" s="409"/>
      <c r="EY46" s="409"/>
      <c r="EZ46" s="409"/>
      <c r="FA46" s="409"/>
      <c r="FB46" s="409"/>
      <c r="FC46" s="409"/>
      <c r="FD46" s="409"/>
      <c r="FE46" s="410"/>
      <c r="FF46" s="216"/>
      <c r="FG46" s="216"/>
      <c r="FH46" s="216"/>
      <c r="FI46" s="216"/>
    </row>
    <row r="47" spans="1:165" x14ac:dyDescent="0.2">
      <c r="A47" s="489" t="s">
        <v>2</v>
      </c>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c r="BN47" s="489"/>
      <c r="BO47" s="489"/>
      <c r="BP47" s="489"/>
      <c r="BQ47" s="489"/>
      <c r="BR47" s="489"/>
      <c r="BS47" s="489"/>
      <c r="BT47" s="489"/>
      <c r="BU47" s="489"/>
      <c r="BV47" s="489"/>
      <c r="BW47" s="489"/>
      <c r="BX47" s="462" t="s">
        <v>331</v>
      </c>
      <c r="BY47" s="463"/>
      <c r="BZ47" s="463"/>
      <c r="CA47" s="463"/>
      <c r="CB47" s="463"/>
      <c r="CC47" s="463"/>
      <c r="CD47" s="463"/>
      <c r="CE47" s="464"/>
      <c r="CF47" s="465"/>
      <c r="CG47" s="463"/>
      <c r="CH47" s="463"/>
      <c r="CI47" s="463"/>
      <c r="CJ47" s="463"/>
      <c r="CK47" s="463"/>
      <c r="CL47" s="463"/>
      <c r="CM47" s="463"/>
      <c r="CN47" s="463"/>
      <c r="CO47" s="463"/>
      <c r="CP47" s="463"/>
      <c r="CQ47" s="463"/>
      <c r="CR47" s="464"/>
      <c r="CS47" s="465"/>
      <c r="CT47" s="463"/>
      <c r="CU47" s="463"/>
      <c r="CV47" s="463"/>
      <c r="CW47" s="463"/>
      <c r="CX47" s="463"/>
      <c r="CY47" s="463"/>
      <c r="CZ47" s="463"/>
      <c r="DA47" s="463"/>
      <c r="DB47" s="463"/>
      <c r="DC47" s="463"/>
      <c r="DD47" s="463"/>
      <c r="DE47" s="464"/>
      <c r="DF47" s="446"/>
      <c r="DG47" s="447"/>
      <c r="DH47" s="447"/>
      <c r="DI47" s="447"/>
      <c r="DJ47" s="447"/>
      <c r="DK47" s="447"/>
      <c r="DL47" s="447"/>
      <c r="DM47" s="447"/>
      <c r="DN47" s="447"/>
      <c r="DO47" s="447"/>
      <c r="DP47" s="447"/>
      <c r="DQ47" s="447"/>
      <c r="DR47" s="448"/>
      <c r="DS47" s="446"/>
      <c r="DT47" s="447"/>
      <c r="DU47" s="447"/>
      <c r="DV47" s="447"/>
      <c r="DW47" s="447"/>
      <c r="DX47" s="447"/>
      <c r="DY47" s="447"/>
      <c r="DZ47" s="447"/>
      <c r="EA47" s="447"/>
      <c r="EB47" s="447"/>
      <c r="EC47" s="447"/>
      <c r="ED47" s="447"/>
      <c r="EE47" s="448"/>
      <c r="EF47" s="446"/>
      <c r="EG47" s="447"/>
      <c r="EH47" s="447"/>
      <c r="EI47" s="447"/>
      <c r="EJ47" s="447"/>
      <c r="EK47" s="447"/>
      <c r="EL47" s="447"/>
      <c r="EM47" s="447"/>
      <c r="EN47" s="447"/>
      <c r="EO47" s="447"/>
      <c r="EP47" s="447"/>
      <c r="EQ47" s="447"/>
      <c r="ER47" s="448"/>
      <c r="ES47" s="449"/>
      <c r="ET47" s="450"/>
      <c r="EU47" s="450"/>
      <c r="EV47" s="450"/>
      <c r="EW47" s="450"/>
      <c r="EX47" s="450"/>
      <c r="EY47" s="450"/>
      <c r="EZ47" s="450"/>
      <c r="FA47" s="450"/>
      <c r="FB47" s="450"/>
      <c r="FC47" s="450"/>
      <c r="FD47" s="450"/>
      <c r="FE47" s="451"/>
      <c r="FF47" s="216"/>
      <c r="FG47" s="216"/>
      <c r="FH47" s="216"/>
      <c r="FI47" s="216"/>
    </row>
    <row r="48" spans="1:165" x14ac:dyDescent="0.2">
      <c r="A48" s="494"/>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5"/>
      <c r="BX48" s="432"/>
      <c r="BY48" s="373"/>
      <c r="BZ48" s="373"/>
      <c r="CA48" s="373"/>
      <c r="CB48" s="373"/>
      <c r="CC48" s="373"/>
      <c r="CD48" s="373"/>
      <c r="CE48" s="374"/>
      <c r="CF48" s="372"/>
      <c r="CG48" s="373"/>
      <c r="CH48" s="373"/>
      <c r="CI48" s="373"/>
      <c r="CJ48" s="373"/>
      <c r="CK48" s="373"/>
      <c r="CL48" s="373"/>
      <c r="CM48" s="373"/>
      <c r="CN48" s="373"/>
      <c r="CO48" s="373"/>
      <c r="CP48" s="373"/>
      <c r="CQ48" s="373"/>
      <c r="CR48" s="374"/>
      <c r="CS48" s="372"/>
      <c r="CT48" s="373"/>
      <c r="CU48" s="373"/>
      <c r="CV48" s="373"/>
      <c r="CW48" s="373"/>
      <c r="CX48" s="373"/>
      <c r="CY48" s="373"/>
      <c r="CZ48" s="373"/>
      <c r="DA48" s="373"/>
      <c r="DB48" s="373"/>
      <c r="DC48" s="373"/>
      <c r="DD48" s="373"/>
      <c r="DE48" s="374"/>
      <c r="DF48" s="375"/>
      <c r="DG48" s="376"/>
      <c r="DH48" s="376"/>
      <c r="DI48" s="376"/>
      <c r="DJ48" s="376"/>
      <c r="DK48" s="376"/>
      <c r="DL48" s="376"/>
      <c r="DM48" s="376"/>
      <c r="DN48" s="376"/>
      <c r="DO48" s="376"/>
      <c r="DP48" s="376"/>
      <c r="DQ48" s="376"/>
      <c r="DR48" s="377"/>
      <c r="DS48" s="375"/>
      <c r="DT48" s="376"/>
      <c r="DU48" s="376"/>
      <c r="DV48" s="376"/>
      <c r="DW48" s="376"/>
      <c r="DX48" s="376"/>
      <c r="DY48" s="376"/>
      <c r="DZ48" s="376"/>
      <c r="EA48" s="376"/>
      <c r="EB48" s="376"/>
      <c r="EC48" s="376"/>
      <c r="ED48" s="376"/>
      <c r="EE48" s="377"/>
      <c r="EF48" s="375"/>
      <c r="EG48" s="376"/>
      <c r="EH48" s="376"/>
      <c r="EI48" s="376"/>
      <c r="EJ48" s="376"/>
      <c r="EK48" s="376"/>
      <c r="EL48" s="376"/>
      <c r="EM48" s="376"/>
      <c r="EN48" s="376"/>
      <c r="EO48" s="376"/>
      <c r="EP48" s="376"/>
      <c r="EQ48" s="376"/>
      <c r="ER48" s="377"/>
      <c r="ES48" s="378"/>
      <c r="ET48" s="379"/>
      <c r="EU48" s="379"/>
      <c r="EV48" s="379"/>
      <c r="EW48" s="379"/>
      <c r="EX48" s="379"/>
      <c r="EY48" s="379"/>
      <c r="EZ48" s="379"/>
      <c r="FA48" s="379"/>
      <c r="FB48" s="379"/>
      <c r="FC48" s="379"/>
      <c r="FD48" s="379"/>
      <c r="FE48" s="380"/>
      <c r="FF48" s="216"/>
      <c r="FG48" s="216"/>
      <c r="FH48" s="216"/>
      <c r="FI48" s="216"/>
    </row>
    <row r="49" spans="1:165" ht="11.25" customHeight="1" x14ac:dyDescent="0.2">
      <c r="A49" s="429" t="s">
        <v>8</v>
      </c>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1"/>
      <c r="BX49" s="425" t="s">
        <v>334</v>
      </c>
      <c r="BY49" s="426"/>
      <c r="BZ49" s="426"/>
      <c r="CA49" s="426"/>
      <c r="CB49" s="426"/>
      <c r="CC49" s="426"/>
      <c r="CD49" s="426"/>
      <c r="CE49" s="427"/>
      <c r="CF49" s="428"/>
      <c r="CG49" s="426"/>
      <c r="CH49" s="426"/>
      <c r="CI49" s="426"/>
      <c r="CJ49" s="426"/>
      <c r="CK49" s="426"/>
      <c r="CL49" s="426"/>
      <c r="CM49" s="426"/>
      <c r="CN49" s="426"/>
      <c r="CO49" s="426"/>
      <c r="CP49" s="426"/>
      <c r="CQ49" s="426"/>
      <c r="CR49" s="427"/>
      <c r="CS49" s="428"/>
      <c r="CT49" s="426"/>
      <c r="CU49" s="426"/>
      <c r="CV49" s="426"/>
      <c r="CW49" s="426"/>
      <c r="CX49" s="426"/>
      <c r="CY49" s="426"/>
      <c r="CZ49" s="426"/>
      <c r="DA49" s="426"/>
      <c r="DB49" s="426"/>
      <c r="DC49" s="426"/>
      <c r="DD49" s="426"/>
      <c r="DE49" s="427"/>
      <c r="DF49" s="405"/>
      <c r="DG49" s="406"/>
      <c r="DH49" s="406"/>
      <c r="DI49" s="406"/>
      <c r="DJ49" s="406"/>
      <c r="DK49" s="406"/>
      <c r="DL49" s="406"/>
      <c r="DM49" s="406"/>
      <c r="DN49" s="406"/>
      <c r="DO49" s="406"/>
      <c r="DP49" s="406"/>
      <c r="DQ49" s="406"/>
      <c r="DR49" s="407"/>
      <c r="DS49" s="405"/>
      <c r="DT49" s="406"/>
      <c r="DU49" s="406"/>
      <c r="DV49" s="406"/>
      <c r="DW49" s="406"/>
      <c r="DX49" s="406"/>
      <c r="DY49" s="406"/>
      <c r="DZ49" s="406"/>
      <c r="EA49" s="406"/>
      <c r="EB49" s="406"/>
      <c r="EC49" s="406"/>
      <c r="ED49" s="406"/>
      <c r="EE49" s="407"/>
      <c r="EF49" s="405"/>
      <c r="EG49" s="406"/>
      <c r="EH49" s="406"/>
      <c r="EI49" s="406"/>
      <c r="EJ49" s="406"/>
      <c r="EK49" s="406"/>
      <c r="EL49" s="406"/>
      <c r="EM49" s="406"/>
      <c r="EN49" s="406"/>
      <c r="EO49" s="406"/>
      <c r="EP49" s="406"/>
      <c r="EQ49" s="406"/>
      <c r="ER49" s="407"/>
      <c r="ES49" s="408"/>
      <c r="ET49" s="409"/>
      <c r="EU49" s="409"/>
      <c r="EV49" s="409"/>
      <c r="EW49" s="409"/>
      <c r="EX49" s="409"/>
      <c r="EY49" s="409"/>
      <c r="EZ49" s="409"/>
      <c r="FA49" s="409"/>
      <c r="FB49" s="409"/>
      <c r="FC49" s="409"/>
      <c r="FD49" s="409"/>
      <c r="FE49" s="410"/>
      <c r="FF49" s="216"/>
      <c r="FG49" s="216"/>
      <c r="FH49" s="216"/>
      <c r="FI49" s="216"/>
    </row>
    <row r="50" spans="1:165" x14ac:dyDescent="0.2">
      <c r="A50" s="429"/>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1"/>
      <c r="BX50" s="425"/>
      <c r="BY50" s="426"/>
      <c r="BZ50" s="426"/>
      <c r="CA50" s="426"/>
      <c r="CB50" s="426"/>
      <c r="CC50" s="426"/>
      <c r="CD50" s="426"/>
      <c r="CE50" s="427"/>
      <c r="CF50" s="428"/>
      <c r="CG50" s="426"/>
      <c r="CH50" s="426"/>
      <c r="CI50" s="426"/>
      <c r="CJ50" s="426"/>
      <c r="CK50" s="426"/>
      <c r="CL50" s="426"/>
      <c r="CM50" s="426"/>
      <c r="CN50" s="426"/>
      <c r="CO50" s="426"/>
      <c r="CP50" s="426"/>
      <c r="CQ50" s="426"/>
      <c r="CR50" s="427"/>
      <c r="CS50" s="428"/>
      <c r="CT50" s="426"/>
      <c r="CU50" s="426"/>
      <c r="CV50" s="426"/>
      <c r="CW50" s="426"/>
      <c r="CX50" s="426"/>
      <c r="CY50" s="426"/>
      <c r="CZ50" s="426"/>
      <c r="DA50" s="426"/>
      <c r="DB50" s="426"/>
      <c r="DC50" s="426"/>
      <c r="DD50" s="426"/>
      <c r="DE50" s="427"/>
      <c r="DF50" s="405"/>
      <c r="DG50" s="406"/>
      <c r="DH50" s="406"/>
      <c r="DI50" s="406"/>
      <c r="DJ50" s="406"/>
      <c r="DK50" s="406"/>
      <c r="DL50" s="406"/>
      <c r="DM50" s="406"/>
      <c r="DN50" s="406"/>
      <c r="DO50" s="406"/>
      <c r="DP50" s="406"/>
      <c r="DQ50" s="406"/>
      <c r="DR50" s="407"/>
      <c r="DS50" s="405"/>
      <c r="DT50" s="406"/>
      <c r="DU50" s="406"/>
      <c r="DV50" s="406"/>
      <c r="DW50" s="406"/>
      <c r="DX50" s="406"/>
      <c r="DY50" s="406"/>
      <c r="DZ50" s="406"/>
      <c r="EA50" s="406"/>
      <c r="EB50" s="406"/>
      <c r="EC50" s="406"/>
      <c r="ED50" s="406"/>
      <c r="EE50" s="407"/>
      <c r="EF50" s="405"/>
      <c r="EG50" s="406"/>
      <c r="EH50" s="406"/>
      <c r="EI50" s="406"/>
      <c r="EJ50" s="406"/>
      <c r="EK50" s="406"/>
      <c r="EL50" s="406"/>
      <c r="EM50" s="406"/>
      <c r="EN50" s="406"/>
      <c r="EO50" s="406"/>
      <c r="EP50" s="406"/>
      <c r="EQ50" s="406"/>
      <c r="ER50" s="407"/>
      <c r="ES50" s="408"/>
      <c r="ET50" s="409"/>
      <c r="EU50" s="409"/>
      <c r="EV50" s="409"/>
      <c r="EW50" s="409"/>
      <c r="EX50" s="409"/>
      <c r="EY50" s="409"/>
      <c r="EZ50" s="409"/>
      <c r="FA50" s="409"/>
      <c r="FB50" s="409"/>
      <c r="FC50" s="409"/>
      <c r="FD50" s="409"/>
      <c r="FE50" s="410"/>
      <c r="FF50" s="216"/>
      <c r="FG50" s="216"/>
      <c r="FH50" s="216"/>
      <c r="FI50" s="216"/>
    </row>
    <row r="51" spans="1:165" ht="11.25" customHeight="1" x14ac:dyDescent="0.2">
      <c r="A51" s="490" t="s">
        <v>335</v>
      </c>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2"/>
      <c r="BX51" s="425" t="s">
        <v>336</v>
      </c>
      <c r="BY51" s="426"/>
      <c r="BZ51" s="426"/>
      <c r="CA51" s="426"/>
      <c r="CB51" s="426"/>
      <c r="CC51" s="426"/>
      <c r="CD51" s="426"/>
      <c r="CE51" s="427"/>
      <c r="CF51" s="428"/>
      <c r="CG51" s="426"/>
      <c r="CH51" s="426"/>
      <c r="CI51" s="426"/>
      <c r="CJ51" s="426"/>
      <c r="CK51" s="426"/>
      <c r="CL51" s="426"/>
      <c r="CM51" s="426"/>
      <c r="CN51" s="426"/>
      <c r="CO51" s="426"/>
      <c r="CP51" s="426"/>
      <c r="CQ51" s="426"/>
      <c r="CR51" s="427"/>
      <c r="CS51" s="428"/>
      <c r="CT51" s="426"/>
      <c r="CU51" s="426"/>
      <c r="CV51" s="426"/>
      <c r="CW51" s="426"/>
      <c r="CX51" s="426"/>
      <c r="CY51" s="426"/>
      <c r="CZ51" s="426"/>
      <c r="DA51" s="426"/>
      <c r="DB51" s="426"/>
      <c r="DC51" s="426"/>
      <c r="DD51" s="426"/>
      <c r="DE51" s="427"/>
      <c r="DF51" s="405"/>
      <c r="DG51" s="406"/>
      <c r="DH51" s="406"/>
      <c r="DI51" s="406"/>
      <c r="DJ51" s="406"/>
      <c r="DK51" s="406"/>
      <c r="DL51" s="406"/>
      <c r="DM51" s="406"/>
      <c r="DN51" s="406"/>
      <c r="DO51" s="406"/>
      <c r="DP51" s="406"/>
      <c r="DQ51" s="406"/>
      <c r="DR51" s="407"/>
      <c r="DS51" s="405"/>
      <c r="DT51" s="406"/>
      <c r="DU51" s="406"/>
      <c r="DV51" s="406"/>
      <c r="DW51" s="406"/>
      <c r="DX51" s="406"/>
      <c r="DY51" s="406"/>
      <c r="DZ51" s="406"/>
      <c r="EA51" s="406"/>
      <c r="EB51" s="406"/>
      <c r="EC51" s="406"/>
      <c r="ED51" s="406"/>
      <c r="EE51" s="407"/>
      <c r="EF51" s="405"/>
      <c r="EG51" s="406"/>
      <c r="EH51" s="406"/>
      <c r="EI51" s="406"/>
      <c r="EJ51" s="406"/>
      <c r="EK51" s="406"/>
      <c r="EL51" s="406"/>
      <c r="EM51" s="406"/>
      <c r="EN51" s="406"/>
      <c r="EO51" s="406"/>
      <c r="EP51" s="406"/>
      <c r="EQ51" s="406"/>
      <c r="ER51" s="407"/>
      <c r="ES51" s="408"/>
      <c r="ET51" s="409"/>
      <c r="EU51" s="409"/>
      <c r="EV51" s="409"/>
      <c r="EW51" s="409"/>
      <c r="EX51" s="409"/>
      <c r="EY51" s="409"/>
      <c r="EZ51" s="409"/>
      <c r="FA51" s="409"/>
      <c r="FB51" s="409"/>
      <c r="FC51" s="409"/>
      <c r="FD51" s="409"/>
      <c r="FE51" s="410"/>
      <c r="FF51" s="216"/>
      <c r="FG51" s="216"/>
      <c r="FH51" s="216"/>
      <c r="FI51" s="216"/>
    </row>
    <row r="52" spans="1:165" x14ac:dyDescent="0.2">
      <c r="A52" s="489" t="s">
        <v>2</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c r="BI52" s="489"/>
      <c r="BJ52" s="489"/>
      <c r="BK52" s="489"/>
      <c r="BL52" s="489"/>
      <c r="BM52" s="489"/>
      <c r="BN52" s="489"/>
      <c r="BO52" s="489"/>
      <c r="BP52" s="489"/>
      <c r="BQ52" s="489"/>
      <c r="BR52" s="489"/>
      <c r="BS52" s="489"/>
      <c r="BT52" s="489"/>
      <c r="BU52" s="489"/>
      <c r="BV52" s="489"/>
      <c r="BW52" s="489"/>
      <c r="BX52" s="462"/>
      <c r="BY52" s="463"/>
      <c r="BZ52" s="463"/>
      <c r="CA52" s="463"/>
      <c r="CB52" s="463"/>
      <c r="CC52" s="463"/>
      <c r="CD52" s="463"/>
      <c r="CE52" s="464"/>
      <c r="CF52" s="465" t="s">
        <v>590</v>
      </c>
      <c r="CG52" s="463"/>
      <c r="CH52" s="463"/>
      <c r="CI52" s="463"/>
      <c r="CJ52" s="463"/>
      <c r="CK52" s="463"/>
      <c r="CL52" s="463"/>
      <c r="CM52" s="463"/>
      <c r="CN52" s="463"/>
      <c r="CO52" s="463"/>
      <c r="CP52" s="463"/>
      <c r="CQ52" s="463"/>
      <c r="CR52" s="464"/>
      <c r="CS52" s="465" t="s">
        <v>591</v>
      </c>
      <c r="CT52" s="463"/>
      <c r="CU52" s="463"/>
      <c r="CV52" s="463"/>
      <c r="CW52" s="463"/>
      <c r="CX52" s="463"/>
      <c r="CY52" s="463"/>
      <c r="CZ52" s="463"/>
      <c r="DA52" s="463"/>
      <c r="DB52" s="463"/>
      <c r="DC52" s="463"/>
      <c r="DD52" s="463"/>
      <c r="DE52" s="464"/>
      <c r="DF52" s="446"/>
      <c r="DG52" s="447"/>
      <c r="DH52" s="447"/>
      <c r="DI52" s="447"/>
      <c r="DJ52" s="447"/>
      <c r="DK52" s="447"/>
      <c r="DL52" s="447"/>
      <c r="DM52" s="447"/>
      <c r="DN52" s="447"/>
      <c r="DO52" s="447"/>
      <c r="DP52" s="447"/>
      <c r="DQ52" s="447"/>
      <c r="DR52" s="448"/>
      <c r="DS52" s="446"/>
      <c r="DT52" s="447"/>
      <c r="DU52" s="447"/>
      <c r="DV52" s="447"/>
      <c r="DW52" s="447"/>
      <c r="DX52" s="447"/>
      <c r="DY52" s="447"/>
      <c r="DZ52" s="447"/>
      <c r="EA52" s="447"/>
      <c r="EB52" s="447"/>
      <c r="EC52" s="447"/>
      <c r="ED52" s="447"/>
      <c r="EE52" s="448"/>
      <c r="EF52" s="446"/>
      <c r="EG52" s="447"/>
      <c r="EH52" s="447"/>
      <c r="EI52" s="447"/>
      <c r="EJ52" s="447"/>
      <c r="EK52" s="447"/>
      <c r="EL52" s="447"/>
      <c r="EM52" s="447"/>
      <c r="EN52" s="447"/>
      <c r="EO52" s="447"/>
      <c r="EP52" s="447"/>
      <c r="EQ52" s="447"/>
      <c r="ER52" s="448"/>
      <c r="ES52" s="449"/>
      <c r="ET52" s="450"/>
      <c r="EU52" s="450"/>
      <c r="EV52" s="450"/>
      <c r="EW52" s="450"/>
      <c r="EX52" s="450"/>
      <c r="EY52" s="450"/>
      <c r="EZ52" s="450"/>
      <c r="FA52" s="450"/>
      <c r="FB52" s="450"/>
      <c r="FC52" s="450"/>
      <c r="FD52" s="450"/>
      <c r="FE52" s="451"/>
      <c r="FF52" s="216"/>
      <c r="FG52" s="216"/>
      <c r="FH52" s="216"/>
      <c r="FI52" s="216"/>
    </row>
    <row r="53" spans="1:165" x14ac:dyDescent="0.2">
      <c r="A53" s="430"/>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1"/>
      <c r="BX53" s="432"/>
      <c r="BY53" s="373"/>
      <c r="BZ53" s="373"/>
      <c r="CA53" s="373"/>
      <c r="CB53" s="373"/>
      <c r="CC53" s="373"/>
      <c r="CD53" s="373"/>
      <c r="CE53" s="374"/>
      <c r="CF53" s="372"/>
      <c r="CG53" s="373"/>
      <c r="CH53" s="373"/>
      <c r="CI53" s="373"/>
      <c r="CJ53" s="373"/>
      <c r="CK53" s="373"/>
      <c r="CL53" s="373"/>
      <c r="CM53" s="373"/>
      <c r="CN53" s="373"/>
      <c r="CO53" s="373"/>
      <c r="CP53" s="373"/>
      <c r="CQ53" s="373"/>
      <c r="CR53" s="374"/>
      <c r="CS53" s="372"/>
      <c r="CT53" s="373"/>
      <c r="CU53" s="373"/>
      <c r="CV53" s="373"/>
      <c r="CW53" s="373"/>
      <c r="CX53" s="373"/>
      <c r="CY53" s="373"/>
      <c r="CZ53" s="373"/>
      <c r="DA53" s="373"/>
      <c r="DB53" s="373"/>
      <c r="DC53" s="373"/>
      <c r="DD53" s="373"/>
      <c r="DE53" s="374"/>
      <c r="DF53" s="375"/>
      <c r="DG53" s="376"/>
      <c r="DH53" s="376"/>
      <c r="DI53" s="376"/>
      <c r="DJ53" s="376"/>
      <c r="DK53" s="376"/>
      <c r="DL53" s="376"/>
      <c r="DM53" s="376"/>
      <c r="DN53" s="376"/>
      <c r="DO53" s="376"/>
      <c r="DP53" s="376"/>
      <c r="DQ53" s="376"/>
      <c r="DR53" s="377"/>
      <c r="DS53" s="375"/>
      <c r="DT53" s="376"/>
      <c r="DU53" s="376"/>
      <c r="DV53" s="376"/>
      <c r="DW53" s="376"/>
      <c r="DX53" s="376"/>
      <c r="DY53" s="376"/>
      <c r="DZ53" s="376"/>
      <c r="EA53" s="376"/>
      <c r="EB53" s="376"/>
      <c r="EC53" s="376"/>
      <c r="ED53" s="376"/>
      <c r="EE53" s="377"/>
      <c r="EF53" s="375"/>
      <c r="EG53" s="376"/>
      <c r="EH53" s="376"/>
      <c r="EI53" s="376"/>
      <c r="EJ53" s="376"/>
      <c r="EK53" s="376"/>
      <c r="EL53" s="376"/>
      <c r="EM53" s="376"/>
      <c r="EN53" s="376"/>
      <c r="EO53" s="376"/>
      <c r="EP53" s="376"/>
      <c r="EQ53" s="376"/>
      <c r="ER53" s="377"/>
      <c r="ES53" s="378"/>
      <c r="ET53" s="379"/>
      <c r="EU53" s="379"/>
      <c r="EV53" s="379"/>
      <c r="EW53" s="379"/>
      <c r="EX53" s="379"/>
      <c r="EY53" s="379"/>
      <c r="EZ53" s="379"/>
      <c r="FA53" s="379"/>
      <c r="FB53" s="379"/>
      <c r="FC53" s="379"/>
      <c r="FD53" s="379"/>
      <c r="FE53" s="380"/>
      <c r="FF53" s="216"/>
      <c r="FG53" s="216"/>
      <c r="FH53" s="216"/>
      <c r="FI53" s="216"/>
    </row>
    <row r="54" spans="1:165" x14ac:dyDescent="0.2">
      <c r="A54" s="429"/>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1"/>
      <c r="BX54" s="425"/>
      <c r="BY54" s="426"/>
      <c r="BZ54" s="426"/>
      <c r="CA54" s="426"/>
      <c r="CB54" s="426"/>
      <c r="CC54" s="426"/>
      <c r="CD54" s="426"/>
      <c r="CE54" s="427"/>
      <c r="CF54" s="428"/>
      <c r="CG54" s="426"/>
      <c r="CH54" s="426"/>
      <c r="CI54" s="426"/>
      <c r="CJ54" s="426"/>
      <c r="CK54" s="426"/>
      <c r="CL54" s="426"/>
      <c r="CM54" s="426"/>
      <c r="CN54" s="426"/>
      <c r="CO54" s="426"/>
      <c r="CP54" s="426"/>
      <c r="CQ54" s="426"/>
      <c r="CR54" s="427"/>
      <c r="CS54" s="428"/>
      <c r="CT54" s="426"/>
      <c r="CU54" s="426"/>
      <c r="CV54" s="426"/>
      <c r="CW54" s="426"/>
      <c r="CX54" s="426"/>
      <c r="CY54" s="426"/>
      <c r="CZ54" s="426"/>
      <c r="DA54" s="426"/>
      <c r="DB54" s="426"/>
      <c r="DC54" s="426"/>
      <c r="DD54" s="426"/>
      <c r="DE54" s="427"/>
      <c r="DF54" s="405"/>
      <c r="DG54" s="406"/>
      <c r="DH54" s="406"/>
      <c r="DI54" s="406"/>
      <c r="DJ54" s="406"/>
      <c r="DK54" s="406"/>
      <c r="DL54" s="406"/>
      <c r="DM54" s="406"/>
      <c r="DN54" s="406"/>
      <c r="DO54" s="406"/>
      <c r="DP54" s="406"/>
      <c r="DQ54" s="406"/>
      <c r="DR54" s="407"/>
      <c r="DS54" s="405"/>
      <c r="DT54" s="406"/>
      <c r="DU54" s="406"/>
      <c r="DV54" s="406"/>
      <c r="DW54" s="406"/>
      <c r="DX54" s="406"/>
      <c r="DY54" s="406"/>
      <c r="DZ54" s="406"/>
      <c r="EA54" s="406"/>
      <c r="EB54" s="406"/>
      <c r="EC54" s="406"/>
      <c r="ED54" s="406"/>
      <c r="EE54" s="407"/>
      <c r="EF54" s="405"/>
      <c r="EG54" s="406"/>
      <c r="EH54" s="406"/>
      <c r="EI54" s="406"/>
      <c r="EJ54" s="406"/>
      <c r="EK54" s="406"/>
      <c r="EL54" s="406"/>
      <c r="EM54" s="406"/>
      <c r="EN54" s="406"/>
      <c r="EO54" s="406"/>
      <c r="EP54" s="406"/>
      <c r="EQ54" s="406"/>
      <c r="ER54" s="407"/>
      <c r="ES54" s="408"/>
      <c r="ET54" s="409"/>
      <c r="EU54" s="409"/>
      <c r="EV54" s="409"/>
      <c r="EW54" s="409"/>
      <c r="EX54" s="409"/>
      <c r="EY54" s="409"/>
      <c r="EZ54" s="409"/>
      <c r="FA54" s="409"/>
      <c r="FB54" s="409"/>
      <c r="FC54" s="409"/>
      <c r="FD54" s="409"/>
      <c r="FE54" s="410"/>
      <c r="FF54" s="216"/>
      <c r="FG54" s="216"/>
      <c r="FH54" s="216"/>
      <c r="FI54" s="216"/>
    </row>
    <row r="55" spans="1:165" ht="11.25" customHeight="1" x14ac:dyDescent="0.2">
      <c r="A55" s="490" t="s">
        <v>337</v>
      </c>
      <c r="B55" s="491"/>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1"/>
      <c r="AZ55" s="491"/>
      <c r="BA55" s="491"/>
      <c r="BB55" s="491"/>
      <c r="BC55" s="491"/>
      <c r="BD55" s="491"/>
      <c r="BE55" s="491"/>
      <c r="BF55" s="491"/>
      <c r="BG55" s="491"/>
      <c r="BH55" s="491"/>
      <c r="BI55" s="491"/>
      <c r="BJ55" s="491"/>
      <c r="BK55" s="491"/>
      <c r="BL55" s="491"/>
      <c r="BM55" s="491"/>
      <c r="BN55" s="491"/>
      <c r="BO55" s="491"/>
      <c r="BP55" s="491"/>
      <c r="BQ55" s="491"/>
      <c r="BR55" s="491"/>
      <c r="BS55" s="491"/>
      <c r="BT55" s="491"/>
      <c r="BU55" s="491"/>
      <c r="BV55" s="491"/>
      <c r="BW55" s="492"/>
      <c r="BX55" s="425" t="s">
        <v>338</v>
      </c>
      <c r="BY55" s="426"/>
      <c r="BZ55" s="426"/>
      <c r="CA55" s="426"/>
      <c r="CB55" s="426"/>
      <c r="CC55" s="426"/>
      <c r="CD55" s="426"/>
      <c r="CE55" s="427"/>
      <c r="CF55" s="428" t="s">
        <v>67</v>
      </c>
      <c r="CG55" s="426"/>
      <c r="CH55" s="426"/>
      <c r="CI55" s="426"/>
      <c r="CJ55" s="426"/>
      <c r="CK55" s="426"/>
      <c r="CL55" s="426"/>
      <c r="CM55" s="426"/>
      <c r="CN55" s="426"/>
      <c r="CO55" s="426"/>
      <c r="CP55" s="426"/>
      <c r="CQ55" s="426"/>
      <c r="CR55" s="427"/>
      <c r="CS55" s="428"/>
      <c r="CT55" s="426"/>
      <c r="CU55" s="426"/>
      <c r="CV55" s="426"/>
      <c r="CW55" s="426"/>
      <c r="CX55" s="426"/>
      <c r="CY55" s="426"/>
      <c r="CZ55" s="426"/>
      <c r="DA55" s="426"/>
      <c r="DB55" s="426"/>
      <c r="DC55" s="426"/>
      <c r="DD55" s="426"/>
      <c r="DE55" s="427"/>
      <c r="DF55" s="405"/>
      <c r="DG55" s="406"/>
      <c r="DH55" s="406"/>
      <c r="DI55" s="406"/>
      <c r="DJ55" s="406"/>
      <c r="DK55" s="406"/>
      <c r="DL55" s="406"/>
      <c r="DM55" s="406"/>
      <c r="DN55" s="406"/>
      <c r="DO55" s="406"/>
      <c r="DP55" s="406"/>
      <c r="DQ55" s="406"/>
      <c r="DR55" s="407"/>
      <c r="DS55" s="405"/>
      <c r="DT55" s="406"/>
      <c r="DU55" s="406"/>
      <c r="DV55" s="406"/>
      <c r="DW55" s="406"/>
      <c r="DX55" s="406"/>
      <c r="DY55" s="406"/>
      <c r="DZ55" s="406"/>
      <c r="EA55" s="406"/>
      <c r="EB55" s="406"/>
      <c r="EC55" s="406"/>
      <c r="ED55" s="406"/>
      <c r="EE55" s="407"/>
      <c r="EF55" s="405"/>
      <c r="EG55" s="406"/>
      <c r="EH55" s="406"/>
      <c r="EI55" s="406"/>
      <c r="EJ55" s="406"/>
      <c r="EK55" s="406"/>
      <c r="EL55" s="406"/>
      <c r="EM55" s="406"/>
      <c r="EN55" s="406"/>
      <c r="EO55" s="406"/>
      <c r="EP55" s="406"/>
      <c r="EQ55" s="406"/>
      <c r="ER55" s="407"/>
      <c r="ES55" s="408"/>
      <c r="ET55" s="409"/>
      <c r="EU55" s="409"/>
      <c r="EV55" s="409"/>
      <c r="EW55" s="409"/>
      <c r="EX55" s="409"/>
      <c r="EY55" s="409"/>
      <c r="EZ55" s="409"/>
      <c r="FA55" s="409"/>
      <c r="FB55" s="409"/>
      <c r="FC55" s="409"/>
      <c r="FD55" s="409"/>
      <c r="FE55" s="410"/>
      <c r="FF55" s="216"/>
      <c r="FG55" s="216"/>
      <c r="FH55" s="216"/>
      <c r="FI55" s="216"/>
    </row>
    <row r="56" spans="1:165" ht="11.25" customHeight="1" x14ac:dyDescent="0.2">
      <c r="A56" s="442" t="s">
        <v>339</v>
      </c>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25" t="s">
        <v>340</v>
      </c>
      <c r="BY56" s="426"/>
      <c r="BZ56" s="426"/>
      <c r="CA56" s="426"/>
      <c r="CB56" s="426"/>
      <c r="CC56" s="426"/>
      <c r="CD56" s="426"/>
      <c r="CE56" s="427"/>
      <c r="CF56" s="428" t="s">
        <v>341</v>
      </c>
      <c r="CG56" s="426"/>
      <c r="CH56" s="426"/>
      <c r="CI56" s="426"/>
      <c r="CJ56" s="426"/>
      <c r="CK56" s="426"/>
      <c r="CL56" s="426"/>
      <c r="CM56" s="426"/>
      <c r="CN56" s="426"/>
      <c r="CO56" s="426"/>
      <c r="CP56" s="426"/>
      <c r="CQ56" s="426"/>
      <c r="CR56" s="427"/>
      <c r="CS56" s="428"/>
      <c r="CT56" s="426"/>
      <c r="CU56" s="426"/>
      <c r="CV56" s="426"/>
      <c r="CW56" s="426"/>
      <c r="CX56" s="426"/>
      <c r="CY56" s="426"/>
      <c r="CZ56" s="426"/>
      <c r="DA56" s="426"/>
      <c r="DB56" s="426"/>
      <c r="DC56" s="426"/>
      <c r="DD56" s="426"/>
      <c r="DE56" s="427"/>
      <c r="DF56" s="405"/>
      <c r="DG56" s="406"/>
      <c r="DH56" s="406"/>
      <c r="DI56" s="406"/>
      <c r="DJ56" s="406"/>
      <c r="DK56" s="406"/>
      <c r="DL56" s="406"/>
      <c r="DM56" s="406"/>
      <c r="DN56" s="406"/>
      <c r="DO56" s="406"/>
      <c r="DP56" s="406"/>
      <c r="DQ56" s="406"/>
      <c r="DR56" s="407"/>
      <c r="DS56" s="405"/>
      <c r="DT56" s="406"/>
      <c r="DU56" s="406"/>
      <c r="DV56" s="406"/>
      <c r="DW56" s="406"/>
      <c r="DX56" s="406"/>
      <c r="DY56" s="406"/>
      <c r="DZ56" s="406"/>
      <c r="EA56" s="406"/>
      <c r="EB56" s="406"/>
      <c r="EC56" s="406"/>
      <c r="ED56" s="406"/>
      <c r="EE56" s="407"/>
      <c r="EF56" s="405"/>
      <c r="EG56" s="406"/>
      <c r="EH56" s="406"/>
      <c r="EI56" s="406"/>
      <c r="EJ56" s="406"/>
      <c r="EK56" s="406"/>
      <c r="EL56" s="406"/>
      <c r="EM56" s="406"/>
      <c r="EN56" s="406"/>
      <c r="EO56" s="406"/>
      <c r="EP56" s="406"/>
      <c r="EQ56" s="406"/>
      <c r="ER56" s="407"/>
      <c r="ES56" s="408" t="s">
        <v>67</v>
      </c>
      <c r="ET56" s="409"/>
      <c r="EU56" s="409"/>
      <c r="EV56" s="409"/>
      <c r="EW56" s="409"/>
      <c r="EX56" s="409"/>
      <c r="EY56" s="409"/>
      <c r="EZ56" s="409"/>
      <c r="FA56" s="409"/>
      <c r="FB56" s="409"/>
      <c r="FC56" s="409"/>
      <c r="FD56" s="409"/>
      <c r="FE56" s="410"/>
      <c r="FF56" s="216"/>
      <c r="FG56" s="216"/>
      <c r="FH56" s="216"/>
      <c r="FI56" s="216"/>
    </row>
    <row r="57" spans="1:165" x14ac:dyDescent="0.2">
      <c r="A57" s="429"/>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1"/>
      <c r="BX57" s="425"/>
      <c r="BY57" s="426"/>
      <c r="BZ57" s="426"/>
      <c r="CA57" s="426"/>
      <c r="CB57" s="426"/>
      <c r="CC57" s="426"/>
      <c r="CD57" s="426"/>
      <c r="CE57" s="427"/>
      <c r="CF57" s="428"/>
      <c r="CG57" s="426"/>
      <c r="CH57" s="426"/>
      <c r="CI57" s="426"/>
      <c r="CJ57" s="426"/>
      <c r="CK57" s="426"/>
      <c r="CL57" s="426"/>
      <c r="CM57" s="426"/>
      <c r="CN57" s="426"/>
      <c r="CO57" s="426"/>
      <c r="CP57" s="426"/>
      <c r="CQ57" s="426"/>
      <c r="CR57" s="427"/>
      <c r="CS57" s="428"/>
      <c r="CT57" s="426"/>
      <c r="CU57" s="426"/>
      <c r="CV57" s="426"/>
      <c r="CW57" s="426"/>
      <c r="CX57" s="426"/>
      <c r="CY57" s="426"/>
      <c r="CZ57" s="426"/>
      <c r="DA57" s="426"/>
      <c r="DB57" s="426"/>
      <c r="DC57" s="426"/>
      <c r="DD57" s="426"/>
      <c r="DE57" s="427"/>
      <c r="DF57" s="405"/>
      <c r="DG57" s="406"/>
      <c r="DH57" s="406"/>
      <c r="DI57" s="406"/>
      <c r="DJ57" s="406"/>
      <c r="DK57" s="406"/>
      <c r="DL57" s="406"/>
      <c r="DM57" s="406"/>
      <c r="DN57" s="406"/>
      <c r="DO57" s="406"/>
      <c r="DP57" s="406"/>
      <c r="DQ57" s="406"/>
      <c r="DR57" s="407"/>
      <c r="DS57" s="405"/>
      <c r="DT57" s="406"/>
      <c r="DU57" s="406"/>
      <c r="DV57" s="406"/>
      <c r="DW57" s="406"/>
      <c r="DX57" s="406"/>
      <c r="DY57" s="406"/>
      <c r="DZ57" s="406"/>
      <c r="EA57" s="406"/>
      <c r="EB57" s="406"/>
      <c r="EC57" s="406"/>
      <c r="ED57" s="406"/>
      <c r="EE57" s="407"/>
      <c r="EF57" s="405"/>
      <c r="EG57" s="406"/>
      <c r="EH57" s="406"/>
      <c r="EI57" s="406"/>
      <c r="EJ57" s="406"/>
      <c r="EK57" s="406"/>
      <c r="EL57" s="406"/>
      <c r="EM57" s="406"/>
      <c r="EN57" s="406"/>
      <c r="EO57" s="406"/>
      <c r="EP57" s="406"/>
      <c r="EQ57" s="406"/>
      <c r="ER57" s="407"/>
      <c r="ES57" s="408"/>
      <c r="ET57" s="409"/>
      <c r="EU57" s="409"/>
      <c r="EV57" s="409"/>
      <c r="EW57" s="409"/>
      <c r="EX57" s="409"/>
      <c r="EY57" s="409"/>
      <c r="EZ57" s="409"/>
      <c r="FA57" s="409"/>
      <c r="FB57" s="409"/>
      <c r="FC57" s="409"/>
      <c r="FD57" s="409"/>
      <c r="FE57" s="410"/>
      <c r="FF57" s="216"/>
      <c r="FG57" s="216"/>
      <c r="FH57" s="216"/>
      <c r="FI57" s="216"/>
    </row>
    <row r="58" spans="1:165" x14ac:dyDescent="0.2">
      <c r="A58" s="434" t="s">
        <v>342</v>
      </c>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434"/>
      <c r="BR58" s="434"/>
      <c r="BS58" s="434"/>
      <c r="BT58" s="434"/>
      <c r="BU58" s="434"/>
      <c r="BV58" s="434"/>
      <c r="BW58" s="434"/>
      <c r="BX58" s="435" t="s">
        <v>343</v>
      </c>
      <c r="BY58" s="436"/>
      <c r="BZ58" s="436"/>
      <c r="CA58" s="436"/>
      <c r="CB58" s="436"/>
      <c r="CC58" s="436"/>
      <c r="CD58" s="436"/>
      <c r="CE58" s="437"/>
      <c r="CF58" s="438" t="s">
        <v>67</v>
      </c>
      <c r="CG58" s="436"/>
      <c r="CH58" s="436"/>
      <c r="CI58" s="436"/>
      <c r="CJ58" s="436"/>
      <c r="CK58" s="436"/>
      <c r="CL58" s="436"/>
      <c r="CM58" s="436"/>
      <c r="CN58" s="436"/>
      <c r="CO58" s="436"/>
      <c r="CP58" s="436"/>
      <c r="CQ58" s="436"/>
      <c r="CR58" s="437"/>
      <c r="CS58" s="428"/>
      <c r="CT58" s="426"/>
      <c r="CU58" s="426"/>
      <c r="CV58" s="426"/>
      <c r="CW58" s="426"/>
      <c r="CX58" s="426"/>
      <c r="CY58" s="426"/>
      <c r="CZ58" s="426"/>
      <c r="DA58" s="426"/>
      <c r="DB58" s="426"/>
      <c r="DC58" s="426"/>
      <c r="DD58" s="426"/>
      <c r="DE58" s="427"/>
      <c r="DF58" s="405">
        <f>DF59+DF89+DF103+DF100</f>
        <v>26997186.739999998</v>
      </c>
      <c r="DG58" s="406"/>
      <c r="DH58" s="406"/>
      <c r="DI58" s="406"/>
      <c r="DJ58" s="406"/>
      <c r="DK58" s="406"/>
      <c r="DL58" s="406"/>
      <c r="DM58" s="406"/>
      <c r="DN58" s="406"/>
      <c r="DO58" s="406"/>
      <c r="DP58" s="406"/>
      <c r="DQ58" s="406"/>
      <c r="DR58" s="407"/>
      <c r="DS58" s="405">
        <f>DS59+DS89+DS103</f>
        <v>23352119</v>
      </c>
      <c r="DT58" s="406"/>
      <c r="DU58" s="406"/>
      <c r="DV58" s="406"/>
      <c r="DW58" s="406"/>
      <c r="DX58" s="406"/>
      <c r="DY58" s="406"/>
      <c r="DZ58" s="406"/>
      <c r="EA58" s="406"/>
      <c r="EB58" s="406"/>
      <c r="EC58" s="406"/>
      <c r="ED58" s="406"/>
      <c r="EE58" s="407"/>
      <c r="EF58" s="405">
        <f t="shared" ref="EF58" si="8">EF59+EF89+EF103</f>
        <v>23497940</v>
      </c>
      <c r="EG58" s="406"/>
      <c r="EH58" s="406"/>
      <c r="EI58" s="406"/>
      <c r="EJ58" s="406"/>
      <c r="EK58" s="406"/>
      <c r="EL58" s="406"/>
      <c r="EM58" s="406"/>
      <c r="EN58" s="406"/>
      <c r="EO58" s="406"/>
      <c r="EP58" s="406"/>
      <c r="EQ58" s="406"/>
      <c r="ER58" s="407"/>
      <c r="ES58" s="408"/>
      <c r="ET58" s="409"/>
      <c r="EU58" s="409"/>
      <c r="EV58" s="409"/>
      <c r="EW58" s="409"/>
      <c r="EX58" s="409"/>
      <c r="EY58" s="409"/>
      <c r="EZ58" s="409"/>
      <c r="FA58" s="409"/>
      <c r="FB58" s="409"/>
      <c r="FC58" s="409"/>
      <c r="FD58" s="409"/>
      <c r="FE58" s="410"/>
      <c r="FF58" s="216"/>
      <c r="FG58" s="216"/>
      <c r="FH58" s="216"/>
      <c r="FI58" s="216"/>
    </row>
    <row r="59" spans="1:165" ht="11.25" customHeight="1" x14ac:dyDescent="0.2">
      <c r="A59" s="484" t="s">
        <v>344</v>
      </c>
      <c r="B59" s="485"/>
      <c r="C59" s="485"/>
      <c r="D59" s="485"/>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5"/>
      <c r="BN59" s="485"/>
      <c r="BO59" s="485"/>
      <c r="BP59" s="485"/>
      <c r="BQ59" s="485"/>
      <c r="BR59" s="485"/>
      <c r="BS59" s="485"/>
      <c r="BT59" s="485"/>
      <c r="BU59" s="485"/>
      <c r="BV59" s="485"/>
      <c r="BW59" s="485"/>
      <c r="BX59" s="425" t="s">
        <v>345</v>
      </c>
      <c r="BY59" s="426"/>
      <c r="BZ59" s="426"/>
      <c r="CA59" s="426"/>
      <c r="CB59" s="426"/>
      <c r="CC59" s="426"/>
      <c r="CD59" s="426"/>
      <c r="CE59" s="427"/>
      <c r="CF59" s="428" t="s">
        <v>67</v>
      </c>
      <c r="CG59" s="426"/>
      <c r="CH59" s="426"/>
      <c r="CI59" s="426"/>
      <c r="CJ59" s="426"/>
      <c r="CK59" s="426"/>
      <c r="CL59" s="426"/>
      <c r="CM59" s="426"/>
      <c r="CN59" s="426"/>
      <c r="CO59" s="426"/>
      <c r="CP59" s="426"/>
      <c r="CQ59" s="426"/>
      <c r="CR59" s="427"/>
      <c r="CS59" s="438"/>
      <c r="CT59" s="436"/>
      <c r="CU59" s="436"/>
      <c r="CV59" s="436"/>
      <c r="CW59" s="436"/>
      <c r="CX59" s="436"/>
      <c r="CY59" s="436"/>
      <c r="CZ59" s="436"/>
      <c r="DA59" s="436"/>
      <c r="DB59" s="436"/>
      <c r="DC59" s="436"/>
      <c r="DD59" s="436"/>
      <c r="DE59" s="437"/>
      <c r="DF59" s="486">
        <f>DF60+DF66+DF70+DF71</f>
        <v>18147785</v>
      </c>
      <c r="DG59" s="487"/>
      <c r="DH59" s="487"/>
      <c r="DI59" s="487"/>
      <c r="DJ59" s="487"/>
      <c r="DK59" s="487"/>
      <c r="DL59" s="487"/>
      <c r="DM59" s="487"/>
      <c r="DN59" s="487"/>
      <c r="DO59" s="487"/>
      <c r="DP59" s="487"/>
      <c r="DQ59" s="487"/>
      <c r="DR59" s="488"/>
      <c r="DS59" s="486">
        <f t="shared" ref="DS59" si="9">DS60+DS66+DS70+DS71</f>
        <v>16895601</v>
      </c>
      <c r="DT59" s="487"/>
      <c r="DU59" s="487"/>
      <c r="DV59" s="487"/>
      <c r="DW59" s="487"/>
      <c r="DX59" s="487"/>
      <c r="DY59" s="487"/>
      <c r="DZ59" s="487"/>
      <c r="EA59" s="487"/>
      <c r="EB59" s="487"/>
      <c r="EC59" s="487"/>
      <c r="ED59" s="487"/>
      <c r="EE59" s="488"/>
      <c r="EF59" s="486">
        <f t="shared" ref="EF59" si="10">EF60+EF66+EF70+EF71</f>
        <v>16895601</v>
      </c>
      <c r="EG59" s="487"/>
      <c r="EH59" s="487"/>
      <c r="EI59" s="487"/>
      <c r="EJ59" s="487"/>
      <c r="EK59" s="487"/>
      <c r="EL59" s="487"/>
      <c r="EM59" s="487"/>
      <c r="EN59" s="487"/>
      <c r="EO59" s="487"/>
      <c r="EP59" s="487"/>
      <c r="EQ59" s="487"/>
      <c r="ER59" s="488"/>
      <c r="ES59" s="408" t="s">
        <v>67</v>
      </c>
      <c r="ET59" s="409"/>
      <c r="EU59" s="409"/>
      <c r="EV59" s="409"/>
      <c r="EW59" s="409"/>
      <c r="EX59" s="409"/>
      <c r="EY59" s="409"/>
      <c r="EZ59" s="409"/>
      <c r="FA59" s="409"/>
      <c r="FB59" s="409"/>
      <c r="FC59" s="409"/>
      <c r="FD59" s="409"/>
      <c r="FE59" s="410"/>
      <c r="FF59" s="216"/>
      <c r="FG59" s="216"/>
      <c r="FH59" s="216"/>
      <c r="FI59" s="216"/>
    </row>
    <row r="60" spans="1:165" ht="11.25" customHeight="1" x14ac:dyDescent="0.2">
      <c r="A60" s="482" t="s">
        <v>346</v>
      </c>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483"/>
      <c r="BT60" s="483"/>
      <c r="BU60" s="483"/>
      <c r="BV60" s="483"/>
      <c r="BW60" s="483"/>
      <c r="BX60" s="413" t="s">
        <v>347</v>
      </c>
      <c r="BY60" s="414"/>
      <c r="BZ60" s="414"/>
      <c r="CA60" s="414"/>
      <c r="CB60" s="414"/>
      <c r="CC60" s="414"/>
      <c r="CD60" s="414"/>
      <c r="CE60" s="415"/>
      <c r="CF60" s="416" t="s">
        <v>129</v>
      </c>
      <c r="CG60" s="414"/>
      <c r="CH60" s="414"/>
      <c r="CI60" s="414"/>
      <c r="CJ60" s="414"/>
      <c r="CK60" s="414"/>
      <c r="CL60" s="414"/>
      <c r="CM60" s="414"/>
      <c r="CN60" s="414"/>
      <c r="CO60" s="414"/>
      <c r="CP60" s="414"/>
      <c r="CQ60" s="414"/>
      <c r="CR60" s="415"/>
      <c r="CS60" s="416" t="s">
        <v>348</v>
      </c>
      <c r="CT60" s="414"/>
      <c r="CU60" s="414"/>
      <c r="CV60" s="414"/>
      <c r="CW60" s="414"/>
      <c r="CX60" s="414"/>
      <c r="CY60" s="414"/>
      <c r="CZ60" s="414"/>
      <c r="DA60" s="414"/>
      <c r="DB60" s="414"/>
      <c r="DC60" s="414"/>
      <c r="DD60" s="414"/>
      <c r="DE60" s="415"/>
      <c r="DF60" s="417">
        <f>DF61+DF63+DF65+DF62+DF64</f>
        <v>13938390</v>
      </c>
      <c r="DG60" s="418"/>
      <c r="DH60" s="418"/>
      <c r="DI60" s="418"/>
      <c r="DJ60" s="418"/>
      <c r="DK60" s="418"/>
      <c r="DL60" s="418"/>
      <c r="DM60" s="418"/>
      <c r="DN60" s="418"/>
      <c r="DO60" s="418"/>
      <c r="DP60" s="418"/>
      <c r="DQ60" s="418"/>
      <c r="DR60" s="419"/>
      <c r="DS60" s="417">
        <f t="shared" ref="DS60" si="11">DS61+DS63+DS65</f>
        <v>12976651</v>
      </c>
      <c r="DT60" s="418"/>
      <c r="DU60" s="418"/>
      <c r="DV60" s="418"/>
      <c r="DW60" s="418"/>
      <c r="DX60" s="418"/>
      <c r="DY60" s="418"/>
      <c r="DZ60" s="418"/>
      <c r="EA60" s="418"/>
      <c r="EB60" s="418"/>
      <c r="EC60" s="418"/>
      <c r="ED60" s="418"/>
      <c r="EE60" s="419"/>
      <c r="EF60" s="417">
        <f t="shared" ref="EF60" si="12">EF61+EF63+EF65</f>
        <v>12976651</v>
      </c>
      <c r="EG60" s="418"/>
      <c r="EH60" s="418"/>
      <c r="EI60" s="418"/>
      <c r="EJ60" s="418"/>
      <c r="EK60" s="418"/>
      <c r="EL60" s="418"/>
      <c r="EM60" s="418"/>
      <c r="EN60" s="418"/>
      <c r="EO60" s="418"/>
      <c r="EP60" s="418"/>
      <c r="EQ60" s="418"/>
      <c r="ER60" s="419"/>
      <c r="ES60" s="420" t="s">
        <v>67</v>
      </c>
      <c r="ET60" s="421"/>
      <c r="EU60" s="421"/>
      <c r="EV60" s="421"/>
      <c r="EW60" s="421"/>
      <c r="EX60" s="421"/>
      <c r="EY60" s="421"/>
      <c r="EZ60" s="421"/>
      <c r="FA60" s="421"/>
      <c r="FB60" s="421"/>
      <c r="FC60" s="421"/>
      <c r="FD60" s="421"/>
      <c r="FE60" s="422"/>
      <c r="FF60" s="216"/>
      <c r="FG60" s="216"/>
      <c r="FH60" s="216"/>
      <c r="FI60" s="216"/>
    </row>
    <row r="61" spans="1:165" ht="11.25" customHeight="1" x14ac:dyDescent="0.2">
      <c r="A61" s="411" t="s">
        <v>349</v>
      </c>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3" t="s">
        <v>347</v>
      </c>
      <c r="BY61" s="414"/>
      <c r="BZ61" s="414"/>
      <c r="CA61" s="414"/>
      <c r="CB61" s="414"/>
      <c r="CC61" s="414"/>
      <c r="CD61" s="414"/>
      <c r="CE61" s="415"/>
      <c r="CF61" s="416" t="s">
        <v>129</v>
      </c>
      <c r="CG61" s="414"/>
      <c r="CH61" s="414"/>
      <c r="CI61" s="414"/>
      <c r="CJ61" s="414"/>
      <c r="CK61" s="414"/>
      <c r="CL61" s="414"/>
      <c r="CM61" s="414"/>
      <c r="CN61" s="414"/>
      <c r="CO61" s="414"/>
      <c r="CP61" s="414"/>
      <c r="CQ61" s="414"/>
      <c r="CR61" s="415"/>
      <c r="CS61" s="416" t="s">
        <v>348</v>
      </c>
      <c r="CT61" s="414"/>
      <c r="CU61" s="414"/>
      <c r="CV61" s="414"/>
      <c r="CW61" s="414"/>
      <c r="CX61" s="414"/>
      <c r="CY61" s="414"/>
      <c r="CZ61" s="414"/>
      <c r="DA61" s="414"/>
      <c r="DB61" s="414"/>
      <c r="DC61" s="414"/>
      <c r="DD61" s="414"/>
      <c r="DE61" s="415"/>
      <c r="DF61" s="417">
        <v>13663957.33</v>
      </c>
      <c r="DG61" s="418"/>
      <c r="DH61" s="418"/>
      <c r="DI61" s="418"/>
      <c r="DJ61" s="418"/>
      <c r="DK61" s="418"/>
      <c r="DL61" s="418"/>
      <c r="DM61" s="418"/>
      <c r="DN61" s="418"/>
      <c r="DO61" s="418"/>
      <c r="DP61" s="418"/>
      <c r="DQ61" s="418"/>
      <c r="DR61" s="419"/>
      <c r="DS61" s="417">
        <f>8435316+4541335</f>
        <v>12976651</v>
      </c>
      <c r="DT61" s="418"/>
      <c r="DU61" s="418"/>
      <c r="DV61" s="418"/>
      <c r="DW61" s="418"/>
      <c r="DX61" s="418"/>
      <c r="DY61" s="418"/>
      <c r="DZ61" s="418"/>
      <c r="EA61" s="418"/>
      <c r="EB61" s="418"/>
      <c r="EC61" s="418"/>
      <c r="ED61" s="418"/>
      <c r="EE61" s="419"/>
      <c r="EF61" s="417">
        <f>8435316+4541335</f>
        <v>12976651</v>
      </c>
      <c r="EG61" s="418"/>
      <c r="EH61" s="418"/>
      <c r="EI61" s="418"/>
      <c r="EJ61" s="418"/>
      <c r="EK61" s="418"/>
      <c r="EL61" s="418"/>
      <c r="EM61" s="418"/>
      <c r="EN61" s="418"/>
      <c r="EO61" s="418"/>
      <c r="EP61" s="418"/>
      <c r="EQ61" s="418"/>
      <c r="ER61" s="419"/>
      <c r="ES61" s="420" t="s">
        <v>67</v>
      </c>
      <c r="ET61" s="421"/>
      <c r="EU61" s="421"/>
      <c r="EV61" s="421"/>
      <c r="EW61" s="421"/>
      <c r="EX61" s="421"/>
      <c r="EY61" s="421"/>
      <c r="EZ61" s="421"/>
      <c r="FA61" s="421"/>
      <c r="FB61" s="421"/>
      <c r="FC61" s="421"/>
      <c r="FD61" s="421"/>
      <c r="FE61" s="422"/>
      <c r="FF61" s="216"/>
      <c r="FG61" s="216"/>
      <c r="FH61" s="216"/>
      <c r="FI61" s="216"/>
    </row>
    <row r="62" spans="1:165" s="207" customFormat="1" ht="11.25" customHeight="1" x14ac:dyDescent="0.2">
      <c r="A62" s="411" t="s">
        <v>349</v>
      </c>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3" t="s">
        <v>347</v>
      </c>
      <c r="BY62" s="414"/>
      <c r="BZ62" s="414"/>
      <c r="CA62" s="414"/>
      <c r="CB62" s="414"/>
      <c r="CC62" s="414"/>
      <c r="CD62" s="414"/>
      <c r="CE62" s="415"/>
      <c r="CF62" s="416" t="s">
        <v>129</v>
      </c>
      <c r="CG62" s="414"/>
      <c r="CH62" s="414"/>
      <c r="CI62" s="414"/>
      <c r="CJ62" s="414"/>
      <c r="CK62" s="414"/>
      <c r="CL62" s="414"/>
      <c r="CM62" s="414"/>
      <c r="CN62" s="414"/>
      <c r="CO62" s="414"/>
      <c r="CP62" s="414"/>
      <c r="CQ62" s="414"/>
      <c r="CR62" s="415"/>
      <c r="CS62" s="416" t="s">
        <v>514</v>
      </c>
      <c r="CT62" s="414"/>
      <c r="CU62" s="414"/>
      <c r="CV62" s="414"/>
      <c r="CW62" s="414"/>
      <c r="CX62" s="414"/>
      <c r="CY62" s="414"/>
      <c r="CZ62" s="414"/>
      <c r="DA62" s="414"/>
      <c r="DB62" s="414"/>
      <c r="DC62" s="414"/>
      <c r="DD62" s="414"/>
      <c r="DE62" s="415"/>
      <c r="DF62" s="417">
        <v>63911.72</v>
      </c>
      <c r="DG62" s="418"/>
      <c r="DH62" s="418"/>
      <c r="DI62" s="418"/>
      <c r="DJ62" s="418"/>
      <c r="DK62" s="418"/>
      <c r="DL62" s="418"/>
      <c r="DM62" s="418"/>
      <c r="DN62" s="418"/>
      <c r="DO62" s="418"/>
      <c r="DP62" s="418"/>
      <c r="DQ62" s="418"/>
      <c r="DR62" s="419"/>
      <c r="DS62" s="230"/>
      <c r="DT62" s="231"/>
      <c r="DU62" s="231"/>
      <c r="DV62" s="231"/>
      <c r="DW62" s="231"/>
      <c r="DX62" s="231"/>
      <c r="DY62" s="231"/>
      <c r="DZ62" s="231"/>
      <c r="EA62" s="231"/>
      <c r="EB62" s="231"/>
      <c r="EC62" s="231"/>
      <c r="ED62" s="231"/>
      <c r="EE62" s="232"/>
      <c r="EF62" s="230"/>
      <c r="EG62" s="231"/>
      <c r="EH62" s="231"/>
      <c r="EI62" s="231"/>
      <c r="EJ62" s="231"/>
      <c r="EK62" s="231"/>
      <c r="EL62" s="231"/>
      <c r="EM62" s="231"/>
      <c r="EN62" s="231"/>
      <c r="EO62" s="231"/>
      <c r="EP62" s="231"/>
      <c r="EQ62" s="231"/>
      <c r="ER62" s="232"/>
      <c r="ES62" s="233"/>
      <c r="ET62" s="234"/>
      <c r="EU62" s="234"/>
      <c r="EV62" s="234"/>
      <c r="EW62" s="234"/>
      <c r="EX62" s="234"/>
      <c r="EY62" s="234"/>
      <c r="EZ62" s="234"/>
      <c r="FA62" s="234"/>
      <c r="FB62" s="234"/>
      <c r="FC62" s="234"/>
      <c r="FD62" s="234"/>
      <c r="FE62" s="235"/>
      <c r="FF62" s="216"/>
      <c r="FG62" s="216"/>
      <c r="FH62" s="216"/>
      <c r="FI62" s="216"/>
    </row>
    <row r="63" spans="1:165" ht="11.25" customHeight="1" x14ac:dyDescent="0.2">
      <c r="A63" s="411" t="s">
        <v>350</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3" t="s">
        <v>347</v>
      </c>
      <c r="BY63" s="414"/>
      <c r="BZ63" s="414"/>
      <c r="CA63" s="414"/>
      <c r="CB63" s="414"/>
      <c r="CC63" s="414"/>
      <c r="CD63" s="414"/>
      <c r="CE63" s="415"/>
      <c r="CF63" s="416" t="s">
        <v>129</v>
      </c>
      <c r="CG63" s="414"/>
      <c r="CH63" s="414"/>
      <c r="CI63" s="414"/>
      <c r="CJ63" s="414"/>
      <c r="CK63" s="414"/>
      <c r="CL63" s="414"/>
      <c r="CM63" s="414"/>
      <c r="CN63" s="414"/>
      <c r="CO63" s="414"/>
      <c r="CP63" s="414"/>
      <c r="CQ63" s="414"/>
      <c r="CR63" s="415"/>
      <c r="CS63" s="416" t="s">
        <v>348</v>
      </c>
      <c r="CT63" s="414"/>
      <c r="CU63" s="414"/>
      <c r="CV63" s="414"/>
      <c r="CW63" s="414"/>
      <c r="CX63" s="414"/>
      <c r="CY63" s="414"/>
      <c r="CZ63" s="414"/>
      <c r="DA63" s="414"/>
      <c r="DB63" s="414"/>
      <c r="DC63" s="414"/>
      <c r="DD63" s="414"/>
      <c r="DE63" s="415"/>
      <c r="DF63" s="417">
        <f>208106.91</f>
        <v>208106.91</v>
      </c>
      <c r="DG63" s="418"/>
      <c r="DH63" s="418"/>
      <c r="DI63" s="418"/>
      <c r="DJ63" s="418"/>
      <c r="DK63" s="418"/>
      <c r="DL63" s="418"/>
      <c r="DM63" s="418"/>
      <c r="DN63" s="418"/>
      <c r="DO63" s="418"/>
      <c r="DP63" s="418"/>
      <c r="DQ63" s="418"/>
      <c r="DR63" s="419"/>
      <c r="DS63" s="417"/>
      <c r="DT63" s="418"/>
      <c r="DU63" s="418"/>
      <c r="DV63" s="418"/>
      <c r="DW63" s="418"/>
      <c r="DX63" s="418"/>
      <c r="DY63" s="418"/>
      <c r="DZ63" s="418"/>
      <c r="EA63" s="418"/>
      <c r="EB63" s="418"/>
      <c r="EC63" s="418"/>
      <c r="ED63" s="418"/>
      <c r="EE63" s="419"/>
      <c r="EF63" s="417"/>
      <c r="EG63" s="418"/>
      <c r="EH63" s="418"/>
      <c r="EI63" s="418"/>
      <c r="EJ63" s="418"/>
      <c r="EK63" s="418"/>
      <c r="EL63" s="418"/>
      <c r="EM63" s="418"/>
      <c r="EN63" s="418"/>
      <c r="EO63" s="418"/>
      <c r="EP63" s="418"/>
      <c r="EQ63" s="418"/>
      <c r="ER63" s="419"/>
      <c r="ES63" s="420" t="s">
        <v>67</v>
      </c>
      <c r="ET63" s="421"/>
      <c r="EU63" s="421"/>
      <c r="EV63" s="421"/>
      <c r="EW63" s="421"/>
      <c r="EX63" s="421"/>
      <c r="EY63" s="421"/>
      <c r="EZ63" s="421"/>
      <c r="FA63" s="421"/>
      <c r="FB63" s="421"/>
      <c r="FC63" s="421"/>
      <c r="FD63" s="421"/>
      <c r="FE63" s="422"/>
      <c r="FF63" s="216"/>
      <c r="FG63" s="216"/>
      <c r="FH63" s="216"/>
      <c r="FI63" s="216"/>
    </row>
    <row r="64" spans="1:165" s="264" customFormat="1" ht="11.25" customHeight="1" x14ac:dyDescent="0.2">
      <c r="A64" s="411" t="s">
        <v>350</v>
      </c>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3" t="s">
        <v>347</v>
      </c>
      <c r="BY64" s="414"/>
      <c r="BZ64" s="414"/>
      <c r="CA64" s="414"/>
      <c r="CB64" s="414"/>
      <c r="CC64" s="414"/>
      <c r="CD64" s="414"/>
      <c r="CE64" s="415"/>
      <c r="CF64" s="416" t="s">
        <v>129</v>
      </c>
      <c r="CG64" s="414"/>
      <c r="CH64" s="414"/>
      <c r="CI64" s="414"/>
      <c r="CJ64" s="414"/>
      <c r="CK64" s="414"/>
      <c r="CL64" s="414"/>
      <c r="CM64" s="414"/>
      <c r="CN64" s="414"/>
      <c r="CO64" s="414"/>
      <c r="CP64" s="414"/>
      <c r="CQ64" s="414"/>
      <c r="CR64" s="415"/>
      <c r="CS64" s="416" t="s">
        <v>514</v>
      </c>
      <c r="CT64" s="414"/>
      <c r="CU64" s="414"/>
      <c r="CV64" s="414"/>
      <c r="CW64" s="414"/>
      <c r="CX64" s="414"/>
      <c r="CY64" s="414"/>
      <c r="CZ64" s="414"/>
      <c r="DA64" s="414"/>
      <c r="DB64" s="414"/>
      <c r="DC64" s="414"/>
      <c r="DD64" s="414"/>
      <c r="DE64" s="415"/>
      <c r="DF64" s="417">
        <f>2414.04</f>
        <v>2414.04</v>
      </c>
      <c r="DG64" s="418"/>
      <c r="DH64" s="418"/>
      <c r="DI64" s="418"/>
      <c r="DJ64" s="418"/>
      <c r="DK64" s="418"/>
      <c r="DL64" s="418"/>
      <c r="DM64" s="418"/>
      <c r="DN64" s="418"/>
      <c r="DO64" s="418"/>
      <c r="DP64" s="418"/>
      <c r="DQ64" s="418"/>
      <c r="DR64" s="419"/>
      <c r="DS64" s="417"/>
      <c r="DT64" s="418"/>
      <c r="DU64" s="418"/>
      <c r="DV64" s="418"/>
      <c r="DW64" s="418"/>
      <c r="DX64" s="418"/>
      <c r="DY64" s="418"/>
      <c r="DZ64" s="418"/>
      <c r="EA64" s="418"/>
      <c r="EB64" s="418"/>
      <c r="EC64" s="418"/>
      <c r="ED64" s="418"/>
      <c r="EE64" s="419"/>
      <c r="EF64" s="417"/>
      <c r="EG64" s="418"/>
      <c r="EH64" s="418"/>
      <c r="EI64" s="418"/>
      <c r="EJ64" s="418"/>
      <c r="EK64" s="418"/>
      <c r="EL64" s="418"/>
      <c r="EM64" s="418"/>
      <c r="EN64" s="418"/>
      <c r="EO64" s="418"/>
      <c r="EP64" s="418"/>
      <c r="EQ64" s="418"/>
      <c r="ER64" s="419"/>
      <c r="ES64" s="420" t="s">
        <v>67</v>
      </c>
      <c r="ET64" s="421"/>
      <c r="EU64" s="421"/>
      <c r="EV64" s="421"/>
      <c r="EW64" s="421"/>
      <c r="EX64" s="421"/>
      <c r="EY64" s="421"/>
      <c r="EZ64" s="421"/>
      <c r="FA64" s="421"/>
      <c r="FB64" s="421"/>
      <c r="FC64" s="421"/>
      <c r="FD64" s="421"/>
      <c r="FE64" s="422"/>
    </row>
    <row r="65" spans="1:165" ht="11.25" customHeight="1" x14ac:dyDescent="0.2">
      <c r="A65" s="411" t="s">
        <v>351</v>
      </c>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3" t="s">
        <v>347</v>
      </c>
      <c r="BY65" s="414"/>
      <c r="BZ65" s="414"/>
      <c r="CA65" s="414"/>
      <c r="CB65" s="414"/>
      <c r="CC65" s="414"/>
      <c r="CD65" s="414"/>
      <c r="CE65" s="415"/>
      <c r="CF65" s="416" t="s">
        <v>129</v>
      </c>
      <c r="CG65" s="414"/>
      <c r="CH65" s="414"/>
      <c r="CI65" s="414"/>
      <c r="CJ65" s="414"/>
      <c r="CK65" s="414"/>
      <c r="CL65" s="414"/>
      <c r="CM65" s="414"/>
      <c r="CN65" s="414"/>
      <c r="CO65" s="414"/>
      <c r="CP65" s="414"/>
      <c r="CQ65" s="414"/>
      <c r="CR65" s="415"/>
      <c r="CS65" s="416" t="s">
        <v>348</v>
      </c>
      <c r="CT65" s="414"/>
      <c r="CU65" s="414"/>
      <c r="CV65" s="414"/>
      <c r="CW65" s="414"/>
      <c r="CX65" s="414"/>
      <c r="CY65" s="414"/>
      <c r="CZ65" s="414"/>
      <c r="DA65" s="414"/>
      <c r="DB65" s="414"/>
      <c r="DC65" s="414"/>
      <c r="DD65" s="414"/>
      <c r="DE65" s="415"/>
      <c r="DF65" s="417"/>
      <c r="DG65" s="418"/>
      <c r="DH65" s="418"/>
      <c r="DI65" s="418"/>
      <c r="DJ65" s="418"/>
      <c r="DK65" s="418"/>
      <c r="DL65" s="418"/>
      <c r="DM65" s="418"/>
      <c r="DN65" s="418"/>
      <c r="DO65" s="418"/>
      <c r="DP65" s="418"/>
      <c r="DQ65" s="418"/>
      <c r="DR65" s="419"/>
      <c r="DS65" s="417"/>
      <c r="DT65" s="418"/>
      <c r="DU65" s="418"/>
      <c r="DV65" s="418"/>
      <c r="DW65" s="418"/>
      <c r="DX65" s="418"/>
      <c r="DY65" s="418"/>
      <c r="DZ65" s="418"/>
      <c r="EA65" s="418"/>
      <c r="EB65" s="418"/>
      <c r="EC65" s="418"/>
      <c r="ED65" s="418"/>
      <c r="EE65" s="419"/>
      <c r="EF65" s="417"/>
      <c r="EG65" s="418"/>
      <c r="EH65" s="418"/>
      <c r="EI65" s="418"/>
      <c r="EJ65" s="418"/>
      <c r="EK65" s="418"/>
      <c r="EL65" s="418"/>
      <c r="EM65" s="418"/>
      <c r="EN65" s="418"/>
      <c r="EO65" s="418"/>
      <c r="EP65" s="418"/>
      <c r="EQ65" s="418"/>
      <c r="ER65" s="419"/>
      <c r="ES65" s="420" t="s">
        <v>67</v>
      </c>
      <c r="ET65" s="421"/>
      <c r="EU65" s="421"/>
      <c r="EV65" s="421"/>
      <c r="EW65" s="421"/>
      <c r="EX65" s="421"/>
      <c r="EY65" s="421"/>
      <c r="EZ65" s="421"/>
      <c r="FA65" s="421"/>
      <c r="FB65" s="421"/>
      <c r="FC65" s="421"/>
      <c r="FD65" s="421"/>
      <c r="FE65" s="422"/>
      <c r="FF65" s="216"/>
      <c r="FG65" s="216"/>
      <c r="FH65" s="216"/>
      <c r="FI65" s="216"/>
    </row>
    <row r="66" spans="1:165" ht="11.25" customHeight="1" x14ac:dyDescent="0.2">
      <c r="A66" s="429" t="s">
        <v>352</v>
      </c>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1"/>
      <c r="BX66" s="425" t="s">
        <v>353</v>
      </c>
      <c r="BY66" s="426"/>
      <c r="BZ66" s="426"/>
      <c r="CA66" s="426"/>
      <c r="CB66" s="426"/>
      <c r="CC66" s="426"/>
      <c r="CD66" s="426"/>
      <c r="CE66" s="427"/>
      <c r="CF66" s="428" t="s">
        <v>136</v>
      </c>
      <c r="CG66" s="426"/>
      <c r="CH66" s="426"/>
      <c r="CI66" s="426"/>
      <c r="CJ66" s="426"/>
      <c r="CK66" s="426"/>
      <c r="CL66" s="426"/>
      <c r="CM66" s="426"/>
      <c r="CN66" s="426"/>
      <c r="CO66" s="426"/>
      <c r="CP66" s="426"/>
      <c r="CQ66" s="426"/>
      <c r="CR66" s="427"/>
      <c r="CS66" s="428" t="s">
        <v>514</v>
      </c>
      <c r="CT66" s="426"/>
      <c r="CU66" s="426"/>
      <c r="CV66" s="426"/>
      <c r="CW66" s="426"/>
      <c r="CX66" s="426"/>
      <c r="CY66" s="426"/>
      <c r="CZ66" s="426"/>
      <c r="DA66" s="426"/>
      <c r="DB66" s="426"/>
      <c r="DC66" s="426"/>
      <c r="DD66" s="426"/>
      <c r="DE66" s="427"/>
      <c r="DF66" s="405">
        <f>DF67+DF68+DF69</f>
        <v>0</v>
      </c>
      <c r="DG66" s="406"/>
      <c r="DH66" s="406"/>
      <c r="DI66" s="406"/>
      <c r="DJ66" s="406"/>
      <c r="DK66" s="406"/>
      <c r="DL66" s="406"/>
      <c r="DM66" s="406"/>
      <c r="DN66" s="406"/>
      <c r="DO66" s="406"/>
      <c r="DP66" s="406"/>
      <c r="DQ66" s="406"/>
      <c r="DR66" s="407"/>
      <c r="DS66" s="405"/>
      <c r="DT66" s="406"/>
      <c r="DU66" s="406"/>
      <c r="DV66" s="406"/>
      <c r="DW66" s="406"/>
      <c r="DX66" s="406"/>
      <c r="DY66" s="406"/>
      <c r="DZ66" s="406"/>
      <c r="EA66" s="406"/>
      <c r="EB66" s="406"/>
      <c r="EC66" s="406"/>
      <c r="ED66" s="406"/>
      <c r="EE66" s="407"/>
      <c r="EF66" s="405"/>
      <c r="EG66" s="406"/>
      <c r="EH66" s="406"/>
      <c r="EI66" s="406"/>
      <c r="EJ66" s="406"/>
      <c r="EK66" s="406"/>
      <c r="EL66" s="406"/>
      <c r="EM66" s="406"/>
      <c r="EN66" s="406"/>
      <c r="EO66" s="406"/>
      <c r="EP66" s="406"/>
      <c r="EQ66" s="406"/>
      <c r="ER66" s="407"/>
      <c r="ES66" s="408" t="s">
        <v>67</v>
      </c>
      <c r="ET66" s="409"/>
      <c r="EU66" s="409"/>
      <c r="EV66" s="409"/>
      <c r="EW66" s="409"/>
      <c r="EX66" s="409"/>
      <c r="EY66" s="409"/>
      <c r="EZ66" s="409"/>
      <c r="FA66" s="409"/>
      <c r="FB66" s="409"/>
      <c r="FC66" s="409"/>
      <c r="FD66" s="409"/>
      <c r="FE66" s="410"/>
      <c r="FF66" s="216"/>
      <c r="FG66" s="216"/>
      <c r="FH66" s="216"/>
      <c r="FI66" s="216"/>
    </row>
    <row r="67" spans="1:165" ht="11.25" customHeight="1" x14ac:dyDescent="0.2">
      <c r="A67" s="411" t="s">
        <v>349</v>
      </c>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3" t="s">
        <v>347</v>
      </c>
      <c r="BY67" s="414"/>
      <c r="BZ67" s="414"/>
      <c r="CA67" s="414"/>
      <c r="CB67" s="414"/>
      <c r="CC67" s="414"/>
      <c r="CD67" s="414"/>
      <c r="CE67" s="415"/>
      <c r="CF67" s="416" t="s">
        <v>136</v>
      </c>
      <c r="CG67" s="414"/>
      <c r="CH67" s="414"/>
      <c r="CI67" s="414"/>
      <c r="CJ67" s="414"/>
      <c r="CK67" s="414"/>
      <c r="CL67" s="414"/>
      <c r="CM67" s="414"/>
      <c r="CN67" s="414"/>
      <c r="CO67" s="414"/>
      <c r="CP67" s="414"/>
      <c r="CQ67" s="414"/>
      <c r="CR67" s="415"/>
      <c r="CS67" s="416" t="s">
        <v>514</v>
      </c>
      <c r="CT67" s="414"/>
      <c r="CU67" s="414"/>
      <c r="CV67" s="414"/>
      <c r="CW67" s="414"/>
      <c r="CX67" s="414"/>
      <c r="CY67" s="414"/>
      <c r="CZ67" s="414"/>
      <c r="DA67" s="414"/>
      <c r="DB67" s="414"/>
      <c r="DC67" s="414"/>
      <c r="DD67" s="414"/>
      <c r="DE67" s="415"/>
      <c r="DF67" s="417"/>
      <c r="DG67" s="418"/>
      <c r="DH67" s="418"/>
      <c r="DI67" s="418"/>
      <c r="DJ67" s="418"/>
      <c r="DK67" s="418"/>
      <c r="DL67" s="418"/>
      <c r="DM67" s="418"/>
      <c r="DN67" s="418"/>
      <c r="DO67" s="418"/>
      <c r="DP67" s="418"/>
      <c r="DQ67" s="418"/>
      <c r="DR67" s="419"/>
      <c r="DS67" s="417"/>
      <c r="DT67" s="418"/>
      <c r="DU67" s="418"/>
      <c r="DV67" s="418"/>
      <c r="DW67" s="418"/>
      <c r="DX67" s="418"/>
      <c r="DY67" s="418"/>
      <c r="DZ67" s="418"/>
      <c r="EA67" s="418"/>
      <c r="EB67" s="418"/>
      <c r="EC67" s="418"/>
      <c r="ED67" s="418"/>
      <c r="EE67" s="419"/>
      <c r="EF67" s="417"/>
      <c r="EG67" s="418"/>
      <c r="EH67" s="418"/>
      <c r="EI67" s="418"/>
      <c r="EJ67" s="418"/>
      <c r="EK67" s="418"/>
      <c r="EL67" s="418"/>
      <c r="EM67" s="418"/>
      <c r="EN67" s="418"/>
      <c r="EO67" s="418"/>
      <c r="EP67" s="418"/>
      <c r="EQ67" s="418"/>
      <c r="ER67" s="419"/>
      <c r="ES67" s="420" t="s">
        <v>67</v>
      </c>
      <c r="ET67" s="421"/>
      <c r="EU67" s="421"/>
      <c r="EV67" s="421"/>
      <c r="EW67" s="421"/>
      <c r="EX67" s="421"/>
      <c r="EY67" s="421"/>
      <c r="EZ67" s="421"/>
      <c r="FA67" s="421"/>
      <c r="FB67" s="421"/>
      <c r="FC67" s="421"/>
      <c r="FD67" s="421"/>
      <c r="FE67" s="422"/>
      <c r="FF67" s="216"/>
      <c r="FG67" s="216"/>
      <c r="FH67" s="216"/>
      <c r="FI67" s="216"/>
    </row>
    <row r="68" spans="1:165" ht="11.25" customHeight="1" x14ac:dyDescent="0.2">
      <c r="A68" s="411" t="s">
        <v>350</v>
      </c>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3" t="s">
        <v>347</v>
      </c>
      <c r="BY68" s="414"/>
      <c r="BZ68" s="414"/>
      <c r="CA68" s="414"/>
      <c r="CB68" s="414"/>
      <c r="CC68" s="414"/>
      <c r="CD68" s="414"/>
      <c r="CE68" s="415"/>
      <c r="CF68" s="416" t="s">
        <v>136</v>
      </c>
      <c r="CG68" s="414"/>
      <c r="CH68" s="414"/>
      <c r="CI68" s="414"/>
      <c r="CJ68" s="414"/>
      <c r="CK68" s="414"/>
      <c r="CL68" s="414"/>
      <c r="CM68" s="414"/>
      <c r="CN68" s="414"/>
      <c r="CO68" s="414"/>
      <c r="CP68" s="414"/>
      <c r="CQ68" s="414"/>
      <c r="CR68" s="415"/>
      <c r="CS68" s="416" t="s">
        <v>514</v>
      </c>
      <c r="CT68" s="414"/>
      <c r="CU68" s="414"/>
      <c r="CV68" s="414"/>
      <c r="CW68" s="414"/>
      <c r="CX68" s="414"/>
      <c r="CY68" s="414"/>
      <c r="CZ68" s="414"/>
      <c r="DA68" s="414"/>
      <c r="DB68" s="414"/>
      <c r="DC68" s="414"/>
      <c r="DD68" s="414"/>
      <c r="DE68" s="415"/>
      <c r="DF68" s="417"/>
      <c r="DG68" s="418"/>
      <c r="DH68" s="418"/>
      <c r="DI68" s="418"/>
      <c r="DJ68" s="418"/>
      <c r="DK68" s="418"/>
      <c r="DL68" s="418"/>
      <c r="DM68" s="418"/>
      <c r="DN68" s="418"/>
      <c r="DO68" s="418"/>
      <c r="DP68" s="418"/>
      <c r="DQ68" s="418"/>
      <c r="DR68" s="419"/>
      <c r="DS68" s="417"/>
      <c r="DT68" s="418"/>
      <c r="DU68" s="418"/>
      <c r="DV68" s="418"/>
      <c r="DW68" s="418"/>
      <c r="DX68" s="418"/>
      <c r="DY68" s="418"/>
      <c r="DZ68" s="418"/>
      <c r="EA68" s="418"/>
      <c r="EB68" s="418"/>
      <c r="EC68" s="418"/>
      <c r="ED68" s="418"/>
      <c r="EE68" s="419"/>
      <c r="EF68" s="417"/>
      <c r="EG68" s="418"/>
      <c r="EH68" s="418"/>
      <c r="EI68" s="418"/>
      <c r="EJ68" s="418"/>
      <c r="EK68" s="418"/>
      <c r="EL68" s="418"/>
      <c r="EM68" s="418"/>
      <c r="EN68" s="418"/>
      <c r="EO68" s="418"/>
      <c r="EP68" s="418"/>
      <c r="EQ68" s="418"/>
      <c r="ER68" s="419"/>
      <c r="ES68" s="420" t="s">
        <v>67</v>
      </c>
      <c r="ET68" s="421"/>
      <c r="EU68" s="421"/>
      <c r="EV68" s="421"/>
      <c r="EW68" s="421"/>
      <c r="EX68" s="421"/>
      <c r="EY68" s="421"/>
      <c r="EZ68" s="421"/>
      <c r="FA68" s="421"/>
      <c r="FB68" s="421"/>
      <c r="FC68" s="421"/>
      <c r="FD68" s="421"/>
      <c r="FE68" s="422"/>
      <c r="FF68" s="216"/>
      <c r="FG68" s="216"/>
      <c r="FH68" s="216"/>
      <c r="FI68" s="216"/>
    </row>
    <row r="69" spans="1:165" ht="11.25" customHeight="1" x14ac:dyDescent="0.2">
      <c r="A69" s="411" t="s">
        <v>351</v>
      </c>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2"/>
      <c r="BW69" s="412"/>
      <c r="BX69" s="413" t="s">
        <v>347</v>
      </c>
      <c r="BY69" s="414"/>
      <c r="BZ69" s="414"/>
      <c r="CA69" s="414"/>
      <c r="CB69" s="414"/>
      <c r="CC69" s="414"/>
      <c r="CD69" s="414"/>
      <c r="CE69" s="415"/>
      <c r="CF69" s="416" t="s">
        <v>136</v>
      </c>
      <c r="CG69" s="414"/>
      <c r="CH69" s="414"/>
      <c r="CI69" s="414"/>
      <c r="CJ69" s="414"/>
      <c r="CK69" s="414"/>
      <c r="CL69" s="414"/>
      <c r="CM69" s="414"/>
      <c r="CN69" s="414"/>
      <c r="CO69" s="414"/>
      <c r="CP69" s="414"/>
      <c r="CQ69" s="414"/>
      <c r="CR69" s="415"/>
      <c r="CS69" s="416" t="s">
        <v>514</v>
      </c>
      <c r="CT69" s="414"/>
      <c r="CU69" s="414"/>
      <c r="CV69" s="414"/>
      <c r="CW69" s="414"/>
      <c r="CX69" s="414"/>
      <c r="CY69" s="414"/>
      <c r="CZ69" s="414"/>
      <c r="DA69" s="414"/>
      <c r="DB69" s="414"/>
      <c r="DC69" s="414"/>
      <c r="DD69" s="414"/>
      <c r="DE69" s="415"/>
      <c r="DF69" s="417"/>
      <c r="DG69" s="418"/>
      <c r="DH69" s="418"/>
      <c r="DI69" s="418"/>
      <c r="DJ69" s="418"/>
      <c r="DK69" s="418"/>
      <c r="DL69" s="418"/>
      <c r="DM69" s="418"/>
      <c r="DN69" s="418"/>
      <c r="DO69" s="418"/>
      <c r="DP69" s="418"/>
      <c r="DQ69" s="418"/>
      <c r="DR69" s="419"/>
      <c r="DS69" s="417"/>
      <c r="DT69" s="418"/>
      <c r="DU69" s="418"/>
      <c r="DV69" s="418"/>
      <c r="DW69" s="418"/>
      <c r="DX69" s="418"/>
      <c r="DY69" s="418"/>
      <c r="DZ69" s="418"/>
      <c r="EA69" s="418"/>
      <c r="EB69" s="418"/>
      <c r="EC69" s="418"/>
      <c r="ED69" s="418"/>
      <c r="EE69" s="419"/>
      <c r="EF69" s="417"/>
      <c r="EG69" s="418"/>
      <c r="EH69" s="418"/>
      <c r="EI69" s="418"/>
      <c r="EJ69" s="418"/>
      <c r="EK69" s="418"/>
      <c r="EL69" s="418"/>
      <c r="EM69" s="418"/>
      <c r="EN69" s="418"/>
      <c r="EO69" s="418"/>
      <c r="EP69" s="418"/>
      <c r="EQ69" s="418"/>
      <c r="ER69" s="419"/>
      <c r="ES69" s="420" t="s">
        <v>67</v>
      </c>
      <c r="ET69" s="421"/>
      <c r="EU69" s="421"/>
      <c r="EV69" s="421"/>
      <c r="EW69" s="421"/>
      <c r="EX69" s="421"/>
      <c r="EY69" s="421"/>
      <c r="EZ69" s="421"/>
      <c r="FA69" s="421"/>
      <c r="FB69" s="421"/>
      <c r="FC69" s="421"/>
      <c r="FD69" s="421"/>
      <c r="FE69" s="422"/>
      <c r="FF69" s="216"/>
      <c r="FG69" s="216"/>
      <c r="FH69" s="216"/>
      <c r="FI69" s="216"/>
    </row>
    <row r="70" spans="1:165" ht="11.25" customHeight="1" x14ac:dyDescent="0.2">
      <c r="A70" s="442" t="s">
        <v>354</v>
      </c>
      <c r="B70" s="443"/>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c r="BI70" s="443"/>
      <c r="BJ70" s="443"/>
      <c r="BK70" s="443"/>
      <c r="BL70" s="443"/>
      <c r="BM70" s="443"/>
      <c r="BN70" s="443"/>
      <c r="BO70" s="443"/>
      <c r="BP70" s="443"/>
      <c r="BQ70" s="443"/>
      <c r="BR70" s="443"/>
      <c r="BS70" s="443"/>
      <c r="BT70" s="443"/>
      <c r="BU70" s="443"/>
      <c r="BV70" s="443"/>
      <c r="BW70" s="443"/>
      <c r="BX70" s="425" t="s">
        <v>355</v>
      </c>
      <c r="BY70" s="426"/>
      <c r="BZ70" s="426"/>
      <c r="CA70" s="426"/>
      <c r="CB70" s="426"/>
      <c r="CC70" s="426"/>
      <c r="CD70" s="426"/>
      <c r="CE70" s="427"/>
      <c r="CF70" s="428" t="s">
        <v>356</v>
      </c>
      <c r="CG70" s="426"/>
      <c r="CH70" s="426"/>
      <c r="CI70" s="426"/>
      <c r="CJ70" s="426"/>
      <c r="CK70" s="426"/>
      <c r="CL70" s="426"/>
      <c r="CM70" s="426"/>
      <c r="CN70" s="426"/>
      <c r="CO70" s="426"/>
      <c r="CP70" s="426"/>
      <c r="CQ70" s="426"/>
      <c r="CR70" s="427"/>
      <c r="CS70" s="428"/>
      <c r="CT70" s="426"/>
      <c r="CU70" s="426"/>
      <c r="CV70" s="426"/>
      <c r="CW70" s="426"/>
      <c r="CX70" s="426"/>
      <c r="CY70" s="426"/>
      <c r="CZ70" s="426"/>
      <c r="DA70" s="426"/>
      <c r="DB70" s="426"/>
      <c r="DC70" s="426"/>
      <c r="DD70" s="426"/>
      <c r="DE70" s="427"/>
      <c r="DF70" s="405"/>
      <c r="DG70" s="406"/>
      <c r="DH70" s="406"/>
      <c r="DI70" s="406"/>
      <c r="DJ70" s="406"/>
      <c r="DK70" s="406"/>
      <c r="DL70" s="406"/>
      <c r="DM70" s="406"/>
      <c r="DN70" s="406"/>
      <c r="DO70" s="406"/>
      <c r="DP70" s="406"/>
      <c r="DQ70" s="406"/>
      <c r="DR70" s="407"/>
      <c r="DS70" s="405"/>
      <c r="DT70" s="406"/>
      <c r="DU70" s="406"/>
      <c r="DV70" s="406"/>
      <c r="DW70" s="406"/>
      <c r="DX70" s="406"/>
      <c r="DY70" s="406"/>
      <c r="DZ70" s="406"/>
      <c r="EA70" s="406"/>
      <c r="EB70" s="406"/>
      <c r="EC70" s="406"/>
      <c r="ED70" s="406"/>
      <c r="EE70" s="407"/>
      <c r="EF70" s="405"/>
      <c r="EG70" s="406"/>
      <c r="EH70" s="406"/>
      <c r="EI70" s="406"/>
      <c r="EJ70" s="406"/>
      <c r="EK70" s="406"/>
      <c r="EL70" s="406"/>
      <c r="EM70" s="406"/>
      <c r="EN70" s="406"/>
      <c r="EO70" s="406"/>
      <c r="EP70" s="406"/>
      <c r="EQ70" s="406"/>
      <c r="ER70" s="407"/>
      <c r="ES70" s="408" t="s">
        <v>67</v>
      </c>
      <c r="ET70" s="409"/>
      <c r="EU70" s="409"/>
      <c r="EV70" s="409"/>
      <c r="EW70" s="409"/>
      <c r="EX70" s="409"/>
      <c r="EY70" s="409"/>
      <c r="EZ70" s="409"/>
      <c r="FA70" s="409"/>
      <c r="FB70" s="409"/>
      <c r="FC70" s="409"/>
      <c r="FD70" s="409"/>
      <c r="FE70" s="410"/>
      <c r="FF70" s="216"/>
      <c r="FG70" s="216"/>
      <c r="FH70" s="216"/>
      <c r="FI70" s="216"/>
    </row>
    <row r="71" spans="1:165" ht="11.25" customHeight="1" x14ac:dyDescent="0.2">
      <c r="A71" s="442" t="s">
        <v>358</v>
      </c>
      <c r="B71" s="443"/>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25" t="s">
        <v>359</v>
      </c>
      <c r="BY71" s="426"/>
      <c r="BZ71" s="426"/>
      <c r="CA71" s="426"/>
      <c r="CB71" s="426"/>
      <c r="CC71" s="426"/>
      <c r="CD71" s="426"/>
      <c r="CE71" s="427"/>
      <c r="CF71" s="428" t="s">
        <v>137</v>
      </c>
      <c r="CG71" s="426"/>
      <c r="CH71" s="426"/>
      <c r="CI71" s="426"/>
      <c r="CJ71" s="426"/>
      <c r="CK71" s="426"/>
      <c r="CL71" s="426"/>
      <c r="CM71" s="426"/>
      <c r="CN71" s="426"/>
      <c r="CO71" s="426"/>
      <c r="CP71" s="426"/>
      <c r="CQ71" s="426"/>
      <c r="CR71" s="427"/>
      <c r="CS71" s="428" t="s">
        <v>357</v>
      </c>
      <c r="CT71" s="426"/>
      <c r="CU71" s="426"/>
      <c r="CV71" s="426"/>
      <c r="CW71" s="426"/>
      <c r="CX71" s="426"/>
      <c r="CY71" s="426"/>
      <c r="CZ71" s="426"/>
      <c r="DA71" s="426"/>
      <c r="DB71" s="426"/>
      <c r="DC71" s="426"/>
      <c r="DD71" s="426"/>
      <c r="DE71" s="427"/>
      <c r="DF71" s="405">
        <f>DF72+DF73+DF74+DF76</f>
        <v>4209395</v>
      </c>
      <c r="DG71" s="406"/>
      <c r="DH71" s="406"/>
      <c r="DI71" s="406"/>
      <c r="DJ71" s="406"/>
      <c r="DK71" s="406"/>
      <c r="DL71" s="406"/>
      <c r="DM71" s="406"/>
      <c r="DN71" s="406"/>
      <c r="DO71" s="406"/>
      <c r="DP71" s="406"/>
      <c r="DQ71" s="406"/>
      <c r="DR71" s="407"/>
      <c r="DS71" s="405">
        <f t="shared" ref="DS71" si="13">DS72+DS73+DS74</f>
        <v>3918950</v>
      </c>
      <c r="DT71" s="406"/>
      <c r="DU71" s="406"/>
      <c r="DV71" s="406"/>
      <c r="DW71" s="406"/>
      <c r="DX71" s="406"/>
      <c r="DY71" s="406"/>
      <c r="DZ71" s="406"/>
      <c r="EA71" s="406"/>
      <c r="EB71" s="406"/>
      <c r="EC71" s="406"/>
      <c r="ED71" s="406"/>
      <c r="EE71" s="407"/>
      <c r="EF71" s="405">
        <f t="shared" ref="EF71" si="14">EF72+EF73+EF74</f>
        <v>3918950</v>
      </c>
      <c r="EG71" s="406"/>
      <c r="EH71" s="406"/>
      <c r="EI71" s="406"/>
      <c r="EJ71" s="406"/>
      <c r="EK71" s="406"/>
      <c r="EL71" s="406"/>
      <c r="EM71" s="406"/>
      <c r="EN71" s="406"/>
      <c r="EO71" s="406"/>
      <c r="EP71" s="406"/>
      <c r="EQ71" s="406"/>
      <c r="ER71" s="407"/>
      <c r="ES71" s="408" t="s">
        <v>67</v>
      </c>
      <c r="ET71" s="409"/>
      <c r="EU71" s="409"/>
      <c r="EV71" s="409"/>
      <c r="EW71" s="409"/>
      <c r="EX71" s="409"/>
      <c r="EY71" s="409"/>
      <c r="EZ71" s="409"/>
      <c r="FA71" s="409"/>
      <c r="FB71" s="409"/>
      <c r="FC71" s="409"/>
      <c r="FD71" s="409"/>
      <c r="FE71" s="410"/>
      <c r="FF71" s="216"/>
      <c r="FG71" s="216"/>
      <c r="FH71" s="216"/>
      <c r="FI71" s="216"/>
    </row>
    <row r="72" spans="1:165" s="215" customFormat="1" ht="11.25" customHeight="1" x14ac:dyDescent="0.2">
      <c r="A72" s="411" t="s">
        <v>349</v>
      </c>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2"/>
      <c r="BP72" s="412"/>
      <c r="BQ72" s="412"/>
      <c r="BR72" s="412"/>
      <c r="BS72" s="412"/>
      <c r="BT72" s="412"/>
      <c r="BU72" s="412"/>
      <c r="BV72" s="412"/>
      <c r="BW72" s="412"/>
      <c r="BX72" s="413" t="s">
        <v>359</v>
      </c>
      <c r="BY72" s="414"/>
      <c r="BZ72" s="414"/>
      <c r="CA72" s="414"/>
      <c r="CB72" s="414"/>
      <c r="CC72" s="414"/>
      <c r="CD72" s="414"/>
      <c r="CE72" s="415"/>
      <c r="CF72" s="416" t="s">
        <v>137</v>
      </c>
      <c r="CG72" s="414"/>
      <c r="CH72" s="414"/>
      <c r="CI72" s="414"/>
      <c r="CJ72" s="414"/>
      <c r="CK72" s="414"/>
      <c r="CL72" s="414"/>
      <c r="CM72" s="414"/>
      <c r="CN72" s="414"/>
      <c r="CO72" s="414"/>
      <c r="CP72" s="414"/>
      <c r="CQ72" s="414"/>
      <c r="CR72" s="415"/>
      <c r="CS72" s="416" t="s">
        <v>357</v>
      </c>
      <c r="CT72" s="414"/>
      <c r="CU72" s="414"/>
      <c r="CV72" s="414"/>
      <c r="CW72" s="414"/>
      <c r="CX72" s="414"/>
      <c r="CY72" s="414"/>
      <c r="CZ72" s="414"/>
      <c r="DA72" s="414"/>
      <c r="DB72" s="414"/>
      <c r="DC72" s="414"/>
      <c r="DD72" s="414"/>
      <c r="DE72" s="415"/>
      <c r="DF72" s="417">
        <f>2547465+1358384-99470.04+303546-12000-15000</f>
        <v>4082924.96</v>
      </c>
      <c r="DG72" s="418"/>
      <c r="DH72" s="418"/>
      <c r="DI72" s="418"/>
      <c r="DJ72" s="418"/>
      <c r="DK72" s="418"/>
      <c r="DL72" s="418"/>
      <c r="DM72" s="418"/>
      <c r="DN72" s="418"/>
      <c r="DO72" s="418"/>
      <c r="DP72" s="418"/>
      <c r="DQ72" s="418"/>
      <c r="DR72" s="419"/>
      <c r="DS72" s="417">
        <f>2547465+1371485</f>
        <v>3918950</v>
      </c>
      <c r="DT72" s="418"/>
      <c r="DU72" s="418"/>
      <c r="DV72" s="418"/>
      <c r="DW72" s="418"/>
      <c r="DX72" s="418"/>
      <c r="DY72" s="418"/>
      <c r="DZ72" s="418"/>
      <c r="EA72" s="418"/>
      <c r="EB72" s="418"/>
      <c r="EC72" s="418"/>
      <c r="ED72" s="418"/>
      <c r="EE72" s="419"/>
      <c r="EF72" s="417">
        <f>2547465+1371485</f>
        <v>3918950</v>
      </c>
      <c r="EG72" s="418"/>
      <c r="EH72" s="418"/>
      <c r="EI72" s="418"/>
      <c r="EJ72" s="418"/>
      <c r="EK72" s="418"/>
      <c r="EL72" s="418"/>
      <c r="EM72" s="418"/>
      <c r="EN72" s="418"/>
      <c r="EO72" s="418"/>
      <c r="EP72" s="418"/>
      <c r="EQ72" s="418"/>
      <c r="ER72" s="419"/>
      <c r="ES72" s="420" t="s">
        <v>67</v>
      </c>
      <c r="ET72" s="421"/>
      <c r="EU72" s="421"/>
      <c r="EV72" s="421"/>
      <c r="EW72" s="421"/>
      <c r="EX72" s="421"/>
      <c r="EY72" s="421"/>
      <c r="EZ72" s="421"/>
      <c r="FA72" s="421"/>
      <c r="FB72" s="421"/>
      <c r="FC72" s="421"/>
      <c r="FD72" s="421"/>
      <c r="FE72" s="422"/>
      <c r="FF72" s="216"/>
      <c r="FG72" s="216"/>
      <c r="FH72" s="216"/>
      <c r="FI72" s="216"/>
    </row>
    <row r="73" spans="1:165" s="215" customFormat="1" ht="11.25" customHeight="1" x14ac:dyDescent="0.2">
      <c r="A73" s="411" t="s">
        <v>350</v>
      </c>
      <c r="B73" s="412"/>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412"/>
      <c r="BW73" s="412"/>
      <c r="BX73" s="413" t="s">
        <v>359</v>
      </c>
      <c r="BY73" s="414"/>
      <c r="BZ73" s="414"/>
      <c r="CA73" s="414"/>
      <c r="CB73" s="414"/>
      <c r="CC73" s="414"/>
      <c r="CD73" s="414"/>
      <c r="CE73" s="415"/>
      <c r="CF73" s="416" t="s">
        <v>137</v>
      </c>
      <c r="CG73" s="414"/>
      <c r="CH73" s="414"/>
      <c r="CI73" s="414"/>
      <c r="CJ73" s="414"/>
      <c r="CK73" s="414"/>
      <c r="CL73" s="414"/>
      <c r="CM73" s="414"/>
      <c r="CN73" s="414"/>
      <c r="CO73" s="414"/>
      <c r="CP73" s="414"/>
      <c r="CQ73" s="414"/>
      <c r="CR73" s="415"/>
      <c r="CS73" s="416" t="s">
        <v>357</v>
      </c>
      <c r="CT73" s="414"/>
      <c r="CU73" s="414"/>
      <c r="CV73" s="414"/>
      <c r="CW73" s="414"/>
      <c r="CX73" s="414"/>
      <c r="CY73" s="414"/>
      <c r="CZ73" s="414"/>
      <c r="DA73" s="414"/>
      <c r="DB73" s="414"/>
      <c r="DC73" s="414"/>
      <c r="DD73" s="414"/>
      <c r="DE73" s="415"/>
      <c r="DF73" s="417">
        <f>99470.04</f>
        <v>99470.04</v>
      </c>
      <c r="DG73" s="418"/>
      <c r="DH73" s="418"/>
      <c r="DI73" s="418"/>
      <c r="DJ73" s="418"/>
      <c r="DK73" s="418"/>
      <c r="DL73" s="418"/>
      <c r="DM73" s="418"/>
      <c r="DN73" s="418"/>
      <c r="DO73" s="418"/>
      <c r="DP73" s="418"/>
      <c r="DQ73" s="418"/>
      <c r="DR73" s="419"/>
      <c r="DS73" s="417"/>
      <c r="DT73" s="418"/>
      <c r="DU73" s="418"/>
      <c r="DV73" s="418"/>
      <c r="DW73" s="418"/>
      <c r="DX73" s="418"/>
      <c r="DY73" s="418"/>
      <c r="DZ73" s="418"/>
      <c r="EA73" s="418"/>
      <c r="EB73" s="418"/>
      <c r="EC73" s="418"/>
      <c r="ED73" s="418"/>
      <c r="EE73" s="419"/>
      <c r="EF73" s="417"/>
      <c r="EG73" s="418"/>
      <c r="EH73" s="418"/>
      <c r="EI73" s="418"/>
      <c r="EJ73" s="418"/>
      <c r="EK73" s="418"/>
      <c r="EL73" s="418"/>
      <c r="EM73" s="418"/>
      <c r="EN73" s="418"/>
      <c r="EO73" s="418"/>
      <c r="EP73" s="418"/>
      <c r="EQ73" s="418"/>
      <c r="ER73" s="419"/>
      <c r="ES73" s="420" t="s">
        <v>67</v>
      </c>
      <c r="ET73" s="421"/>
      <c r="EU73" s="421"/>
      <c r="EV73" s="421"/>
      <c r="EW73" s="421"/>
      <c r="EX73" s="421"/>
      <c r="EY73" s="421"/>
      <c r="EZ73" s="421"/>
      <c r="FA73" s="421"/>
      <c r="FB73" s="421"/>
      <c r="FC73" s="421"/>
      <c r="FD73" s="421"/>
      <c r="FE73" s="422"/>
      <c r="FF73" s="216"/>
      <c r="FG73" s="216"/>
      <c r="FH73" s="216"/>
      <c r="FI73" s="216"/>
    </row>
    <row r="74" spans="1:165" s="215" customFormat="1" ht="11.25" customHeight="1" x14ac:dyDescent="0.2">
      <c r="A74" s="411" t="s">
        <v>351</v>
      </c>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412"/>
      <c r="BF74" s="412"/>
      <c r="BG74" s="412"/>
      <c r="BH74" s="412"/>
      <c r="BI74" s="412"/>
      <c r="BJ74" s="412"/>
      <c r="BK74" s="412"/>
      <c r="BL74" s="412"/>
      <c r="BM74" s="412"/>
      <c r="BN74" s="412"/>
      <c r="BO74" s="412"/>
      <c r="BP74" s="412"/>
      <c r="BQ74" s="412"/>
      <c r="BR74" s="412"/>
      <c r="BS74" s="412"/>
      <c r="BT74" s="412"/>
      <c r="BU74" s="412"/>
      <c r="BV74" s="412"/>
      <c r="BW74" s="412"/>
      <c r="BX74" s="413" t="s">
        <v>359</v>
      </c>
      <c r="BY74" s="414"/>
      <c r="BZ74" s="414"/>
      <c r="CA74" s="414"/>
      <c r="CB74" s="414"/>
      <c r="CC74" s="414"/>
      <c r="CD74" s="414"/>
      <c r="CE74" s="415"/>
      <c r="CF74" s="416" t="s">
        <v>137</v>
      </c>
      <c r="CG74" s="414"/>
      <c r="CH74" s="414"/>
      <c r="CI74" s="414"/>
      <c r="CJ74" s="414"/>
      <c r="CK74" s="414"/>
      <c r="CL74" s="414"/>
      <c r="CM74" s="414"/>
      <c r="CN74" s="414"/>
      <c r="CO74" s="414"/>
      <c r="CP74" s="414"/>
      <c r="CQ74" s="414"/>
      <c r="CR74" s="415"/>
      <c r="CS74" s="416" t="s">
        <v>357</v>
      </c>
      <c r="CT74" s="414"/>
      <c r="CU74" s="414"/>
      <c r="CV74" s="414"/>
      <c r="CW74" s="414"/>
      <c r="CX74" s="414"/>
      <c r="CY74" s="414"/>
      <c r="CZ74" s="414"/>
      <c r="DA74" s="414"/>
      <c r="DB74" s="414"/>
      <c r="DC74" s="414"/>
      <c r="DD74" s="414"/>
      <c r="DE74" s="415"/>
      <c r="DF74" s="417"/>
      <c r="DG74" s="418"/>
      <c r="DH74" s="418"/>
      <c r="DI74" s="418"/>
      <c r="DJ74" s="418"/>
      <c r="DK74" s="418"/>
      <c r="DL74" s="418"/>
      <c r="DM74" s="418"/>
      <c r="DN74" s="418"/>
      <c r="DO74" s="418"/>
      <c r="DP74" s="418"/>
      <c r="DQ74" s="418"/>
      <c r="DR74" s="419"/>
      <c r="DS74" s="417"/>
      <c r="DT74" s="418"/>
      <c r="DU74" s="418"/>
      <c r="DV74" s="418"/>
      <c r="DW74" s="418"/>
      <c r="DX74" s="418"/>
      <c r="DY74" s="418"/>
      <c r="DZ74" s="418"/>
      <c r="EA74" s="418"/>
      <c r="EB74" s="418"/>
      <c r="EC74" s="418"/>
      <c r="ED74" s="418"/>
      <c r="EE74" s="419"/>
      <c r="EF74" s="417"/>
      <c r="EG74" s="418"/>
      <c r="EH74" s="418"/>
      <c r="EI74" s="418"/>
      <c r="EJ74" s="418"/>
      <c r="EK74" s="418"/>
      <c r="EL74" s="418"/>
      <c r="EM74" s="418"/>
      <c r="EN74" s="418"/>
      <c r="EO74" s="418"/>
      <c r="EP74" s="418"/>
      <c r="EQ74" s="418"/>
      <c r="ER74" s="419"/>
      <c r="ES74" s="420" t="s">
        <v>67</v>
      </c>
      <c r="ET74" s="421"/>
      <c r="EU74" s="421"/>
      <c r="EV74" s="421"/>
      <c r="EW74" s="421"/>
      <c r="EX74" s="421"/>
      <c r="EY74" s="421"/>
      <c r="EZ74" s="421"/>
      <c r="FA74" s="421"/>
      <c r="FB74" s="421"/>
      <c r="FC74" s="421"/>
      <c r="FD74" s="421"/>
      <c r="FE74" s="422"/>
      <c r="FF74" s="216"/>
      <c r="FG74" s="216"/>
      <c r="FH74" s="216"/>
      <c r="FI74" s="216"/>
    </row>
    <row r="75" spans="1:165" ht="11.25" customHeight="1" x14ac:dyDescent="0.2">
      <c r="A75" s="423" t="s">
        <v>360</v>
      </c>
      <c r="B75" s="424"/>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c r="BW75" s="424"/>
      <c r="BX75" s="425" t="s">
        <v>361</v>
      </c>
      <c r="BY75" s="426"/>
      <c r="BZ75" s="426"/>
      <c r="CA75" s="426"/>
      <c r="CB75" s="426"/>
      <c r="CC75" s="426"/>
      <c r="CD75" s="426"/>
      <c r="CE75" s="427"/>
      <c r="CF75" s="428" t="s">
        <v>137</v>
      </c>
      <c r="CG75" s="426"/>
      <c r="CH75" s="426"/>
      <c r="CI75" s="426"/>
      <c r="CJ75" s="426"/>
      <c r="CK75" s="426"/>
      <c r="CL75" s="426"/>
      <c r="CM75" s="426"/>
      <c r="CN75" s="426"/>
      <c r="CO75" s="426"/>
      <c r="CP75" s="426"/>
      <c r="CQ75" s="426"/>
      <c r="CR75" s="427"/>
      <c r="CS75" s="428"/>
      <c r="CT75" s="426"/>
      <c r="CU75" s="426"/>
      <c r="CV75" s="426"/>
      <c r="CW75" s="426"/>
      <c r="CX75" s="426"/>
      <c r="CY75" s="426"/>
      <c r="CZ75" s="426"/>
      <c r="DA75" s="426"/>
      <c r="DB75" s="426"/>
      <c r="DC75" s="426"/>
      <c r="DD75" s="426"/>
      <c r="DE75" s="427"/>
      <c r="DF75" s="405">
        <f>DF71-DF76</f>
        <v>4182395</v>
      </c>
      <c r="DG75" s="406"/>
      <c r="DH75" s="406"/>
      <c r="DI75" s="406"/>
      <c r="DJ75" s="406"/>
      <c r="DK75" s="406"/>
      <c r="DL75" s="406"/>
      <c r="DM75" s="406"/>
      <c r="DN75" s="406"/>
      <c r="DO75" s="406"/>
      <c r="DP75" s="406"/>
      <c r="DQ75" s="406"/>
      <c r="DR75" s="407"/>
      <c r="DS75" s="405">
        <f>DS71</f>
        <v>3918950</v>
      </c>
      <c r="DT75" s="406"/>
      <c r="DU75" s="406"/>
      <c r="DV75" s="406"/>
      <c r="DW75" s="406"/>
      <c r="DX75" s="406"/>
      <c r="DY75" s="406"/>
      <c r="DZ75" s="406"/>
      <c r="EA75" s="406"/>
      <c r="EB75" s="406"/>
      <c r="EC75" s="406"/>
      <c r="ED75" s="406"/>
      <c r="EE75" s="407"/>
      <c r="EF75" s="405">
        <f>EF71</f>
        <v>3918950</v>
      </c>
      <c r="EG75" s="406"/>
      <c r="EH75" s="406"/>
      <c r="EI75" s="406"/>
      <c r="EJ75" s="406"/>
      <c r="EK75" s="406"/>
      <c r="EL75" s="406"/>
      <c r="EM75" s="406"/>
      <c r="EN75" s="406"/>
      <c r="EO75" s="406"/>
      <c r="EP75" s="406"/>
      <c r="EQ75" s="406"/>
      <c r="ER75" s="407"/>
      <c r="ES75" s="408" t="s">
        <v>67</v>
      </c>
      <c r="ET75" s="409"/>
      <c r="EU75" s="409"/>
      <c r="EV75" s="409"/>
      <c r="EW75" s="409"/>
      <c r="EX75" s="409"/>
      <c r="EY75" s="409"/>
      <c r="EZ75" s="409"/>
      <c r="FA75" s="409"/>
      <c r="FB75" s="409"/>
      <c r="FC75" s="409"/>
      <c r="FD75" s="409"/>
      <c r="FE75" s="410"/>
      <c r="FF75" s="216"/>
      <c r="FG75" s="216"/>
      <c r="FH75" s="216"/>
      <c r="FI75" s="216"/>
    </row>
    <row r="76" spans="1:165" ht="12" customHeight="1" thickBot="1" x14ac:dyDescent="0.25">
      <c r="A76" s="466" t="s">
        <v>362</v>
      </c>
      <c r="B76" s="467"/>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7"/>
      <c r="AY76" s="467"/>
      <c r="AZ76" s="467"/>
      <c r="BA76" s="467"/>
      <c r="BB76" s="467"/>
      <c r="BC76" s="467"/>
      <c r="BD76" s="467"/>
      <c r="BE76" s="467"/>
      <c r="BF76" s="467"/>
      <c r="BG76" s="467"/>
      <c r="BH76" s="467"/>
      <c r="BI76" s="467"/>
      <c r="BJ76" s="467"/>
      <c r="BK76" s="467"/>
      <c r="BL76" s="467"/>
      <c r="BM76" s="467"/>
      <c r="BN76" s="467"/>
      <c r="BO76" s="467"/>
      <c r="BP76" s="467"/>
      <c r="BQ76" s="467"/>
      <c r="BR76" s="467"/>
      <c r="BS76" s="467"/>
      <c r="BT76" s="467"/>
      <c r="BU76" s="467"/>
      <c r="BV76" s="467"/>
      <c r="BW76" s="468"/>
      <c r="BX76" s="469" t="s">
        <v>363</v>
      </c>
      <c r="BY76" s="470"/>
      <c r="BZ76" s="470"/>
      <c r="CA76" s="470"/>
      <c r="CB76" s="470"/>
      <c r="CC76" s="470"/>
      <c r="CD76" s="470"/>
      <c r="CE76" s="471"/>
      <c r="CF76" s="472" t="s">
        <v>137</v>
      </c>
      <c r="CG76" s="470"/>
      <c r="CH76" s="470"/>
      <c r="CI76" s="470"/>
      <c r="CJ76" s="470"/>
      <c r="CK76" s="470"/>
      <c r="CL76" s="470"/>
      <c r="CM76" s="470"/>
      <c r="CN76" s="470"/>
      <c r="CO76" s="470"/>
      <c r="CP76" s="470"/>
      <c r="CQ76" s="470"/>
      <c r="CR76" s="471"/>
      <c r="CS76" s="472" t="s">
        <v>514</v>
      </c>
      <c r="CT76" s="470"/>
      <c r="CU76" s="470"/>
      <c r="CV76" s="470"/>
      <c r="CW76" s="470"/>
      <c r="CX76" s="470"/>
      <c r="CY76" s="470"/>
      <c r="CZ76" s="470"/>
      <c r="DA76" s="470"/>
      <c r="DB76" s="470"/>
      <c r="DC76" s="470"/>
      <c r="DD76" s="470"/>
      <c r="DE76" s="471"/>
      <c r="DF76" s="473">
        <f>12000+15000</f>
        <v>27000</v>
      </c>
      <c r="DG76" s="474"/>
      <c r="DH76" s="474"/>
      <c r="DI76" s="474"/>
      <c r="DJ76" s="474"/>
      <c r="DK76" s="474"/>
      <c r="DL76" s="474"/>
      <c r="DM76" s="474"/>
      <c r="DN76" s="474"/>
      <c r="DO76" s="474"/>
      <c r="DP76" s="474"/>
      <c r="DQ76" s="474"/>
      <c r="DR76" s="475"/>
      <c r="DS76" s="476"/>
      <c r="DT76" s="477"/>
      <c r="DU76" s="477"/>
      <c r="DV76" s="477"/>
      <c r="DW76" s="477"/>
      <c r="DX76" s="477"/>
      <c r="DY76" s="477"/>
      <c r="DZ76" s="477"/>
      <c r="EA76" s="477"/>
      <c r="EB76" s="477"/>
      <c r="EC76" s="477"/>
      <c r="ED76" s="477"/>
      <c r="EE76" s="478"/>
      <c r="EF76" s="476"/>
      <c r="EG76" s="477"/>
      <c r="EH76" s="477"/>
      <c r="EI76" s="477"/>
      <c r="EJ76" s="477"/>
      <c r="EK76" s="477"/>
      <c r="EL76" s="477"/>
      <c r="EM76" s="477"/>
      <c r="EN76" s="477"/>
      <c r="EO76" s="477"/>
      <c r="EP76" s="477"/>
      <c r="EQ76" s="477"/>
      <c r="ER76" s="478"/>
      <c r="ES76" s="479" t="s">
        <v>67</v>
      </c>
      <c r="ET76" s="480"/>
      <c r="EU76" s="480"/>
      <c r="EV76" s="480"/>
      <c r="EW76" s="480"/>
      <c r="EX76" s="480"/>
      <c r="EY76" s="480"/>
      <c r="EZ76" s="480"/>
      <c r="FA76" s="480"/>
      <c r="FB76" s="480"/>
      <c r="FC76" s="480"/>
      <c r="FD76" s="480"/>
      <c r="FE76" s="481"/>
      <c r="FF76" s="216"/>
      <c r="FG76" s="216"/>
      <c r="FH76" s="216"/>
      <c r="FI76" s="216"/>
    </row>
    <row r="77" spans="1:165" ht="11.25" customHeight="1" x14ac:dyDescent="0.2">
      <c r="A77" s="429" t="s">
        <v>364</v>
      </c>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30"/>
      <c r="AZ77" s="430"/>
      <c r="BA77" s="430"/>
      <c r="BB77" s="430"/>
      <c r="BC77" s="430"/>
      <c r="BD77" s="430"/>
      <c r="BE77" s="430"/>
      <c r="BF77" s="430"/>
      <c r="BG77" s="430"/>
      <c r="BH77" s="430"/>
      <c r="BI77" s="430"/>
      <c r="BJ77" s="430"/>
      <c r="BK77" s="430"/>
      <c r="BL77" s="430"/>
      <c r="BM77" s="430"/>
      <c r="BN77" s="430"/>
      <c r="BO77" s="430"/>
      <c r="BP77" s="430"/>
      <c r="BQ77" s="430"/>
      <c r="BR77" s="430"/>
      <c r="BS77" s="430"/>
      <c r="BT77" s="430"/>
      <c r="BU77" s="430"/>
      <c r="BV77" s="430"/>
      <c r="BW77" s="431"/>
      <c r="BX77" s="425" t="s">
        <v>365</v>
      </c>
      <c r="BY77" s="426"/>
      <c r="BZ77" s="426"/>
      <c r="CA77" s="426"/>
      <c r="CB77" s="426"/>
      <c r="CC77" s="426"/>
      <c r="CD77" s="426"/>
      <c r="CE77" s="427"/>
      <c r="CF77" s="428" t="s">
        <v>320</v>
      </c>
      <c r="CG77" s="426"/>
      <c r="CH77" s="426"/>
      <c r="CI77" s="426"/>
      <c r="CJ77" s="426"/>
      <c r="CK77" s="426"/>
      <c r="CL77" s="426"/>
      <c r="CM77" s="426"/>
      <c r="CN77" s="426"/>
      <c r="CO77" s="426"/>
      <c r="CP77" s="426"/>
      <c r="CQ77" s="426"/>
      <c r="CR77" s="427"/>
      <c r="CS77" s="428"/>
      <c r="CT77" s="426"/>
      <c r="CU77" s="426"/>
      <c r="CV77" s="426"/>
      <c r="CW77" s="426"/>
      <c r="CX77" s="426"/>
      <c r="CY77" s="426"/>
      <c r="CZ77" s="426"/>
      <c r="DA77" s="426"/>
      <c r="DB77" s="426"/>
      <c r="DC77" s="426"/>
      <c r="DD77" s="426"/>
      <c r="DE77" s="427"/>
      <c r="DF77" s="405"/>
      <c r="DG77" s="406"/>
      <c r="DH77" s="406"/>
      <c r="DI77" s="406"/>
      <c r="DJ77" s="406"/>
      <c r="DK77" s="406"/>
      <c r="DL77" s="406"/>
      <c r="DM77" s="406"/>
      <c r="DN77" s="406"/>
      <c r="DO77" s="406"/>
      <c r="DP77" s="406"/>
      <c r="DQ77" s="406"/>
      <c r="DR77" s="407"/>
      <c r="DS77" s="405"/>
      <c r="DT77" s="406"/>
      <c r="DU77" s="406"/>
      <c r="DV77" s="406"/>
      <c r="DW77" s="406"/>
      <c r="DX77" s="406"/>
      <c r="DY77" s="406"/>
      <c r="DZ77" s="406"/>
      <c r="EA77" s="406"/>
      <c r="EB77" s="406"/>
      <c r="EC77" s="406"/>
      <c r="ED77" s="406"/>
      <c r="EE77" s="407"/>
      <c r="EF77" s="405"/>
      <c r="EG77" s="406"/>
      <c r="EH77" s="406"/>
      <c r="EI77" s="406"/>
      <c r="EJ77" s="406"/>
      <c r="EK77" s="406"/>
      <c r="EL77" s="406"/>
      <c r="EM77" s="406"/>
      <c r="EN77" s="406"/>
      <c r="EO77" s="406"/>
      <c r="EP77" s="406"/>
      <c r="EQ77" s="406"/>
      <c r="ER77" s="407"/>
      <c r="ES77" s="408" t="s">
        <v>67</v>
      </c>
      <c r="ET77" s="409"/>
      <c r="EU77" s="409"/>
      <c r="EV77" s="409"/>
      <c r="EW77" s="409"/>
      <c r="EX77" s="409"/>
      <c r="EY77" s="409"/>
      <c r="EZ77" s="409"/>
      <c r="FA77" s="409"/>
      <c r="FB77" s="409"/>
      <c r="FC77" s="409"/>
      <c r="FD77" s="409"/>
      <c r="FE77" s="410"/>
      <c r="FF77" s="216"/>
      <c r="FG77" s="216"/>
      <c r="FH77" s="216"/>
      <c r="FI77" s="216"/>
    </row>
    <row r="78" spans="1:165" ht="11.25" customHeight="1" x14ac:dyDescent="0.2">
      <c r="A78" s="442" t="s">
        <v>366</v>
      </c>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43"/>
      <c r="BM78" s="443"/>
      <c r="BN78" s="443"/>
      <c r="BO78" s="443"/>
      <c r="BP78" s="443"/>
      <c r="BQ78" s="443"/>
      <c r="BR78" s="443"/>
      <c r="BS78" s="443"/>
      <c r="BT78" s="443"/>
      <c r="BU78" s="443"/>
      <c r="BV78" s="443"/>
      <c r="BW78" s="443"/>
      <c r="BX78" s="425" t="s">
        <v>367</v>
      </c>
      <c r="BY78" s="426"/>
      <c r="BZ78" s="426"/>
      <c r="CA78" s="426"/>
      <c r="CB78" s="426"/>
      <c r="CC78" s="426"/>
      <c r="CD78" s="426"/>
      <c r="CE78" s="427"/>
      <c r="CF78" s="428" t="s">
        <v>368</v>
      </c>
      <c r="CG78" s="426"/>
      <c r="CH78" s="426"/>
      <c r="CI78" s="426"/>
      <c r="CJ78" s="426"/>
      <c r="CK78" s="426"/>
      <c r="CL78" s="426"/>
      <c r="CM78" s="426"/>
      <c r="CN78" s="426"/>
      <c r="CO78" s="426"/>
      <c r="CP78" s="426"/>
      <c r="CQ78" s="426"/>
      <c r="CR78" s="427"/>
      <c r="CS78" s="428"/>
      <c r="CT78" s="426"/>
      <c r="CU78" s="426"/>
      <c r="CV78" s="426"/>
      <c r="CW78" s="426"/>
      <c r="CX78" s="426"/>
      <c r="CY78" s="426"/>
      <c r="CZ78" s="426"/>
      <c r="DA78" s="426"/>
      <c r="DB78" s="426"/>
      <c r="DC78" s="426"/>
      <c r="DD78" s="426"/>
      <c r="DE78" s="427"/>
      <c r="DF78" s="405"/>
      <c r="DG78" s="406"/>
      <c r="DH78" s="406"/>
      <c r="DI78" s="406"/>
      <c r="DJ78" s="406"/>
      <c r="DK78" s="406"/>
      <c r="DL78" s="406"/>
      <c r="DM78" s="406"/>
      <c r="DN78" s="406"/>
      <c r="DO78" s="406"/>
      <c r="DP78" s="406"/>
      <c r="DQ78" s="406"/>
      <c r="DR78" s="407"/>
      <c r="DS78" s="405"/>
      <c r="DT78" s="406"/>
      <c r="DU78" s="406"/>
      <c r="DV78" s="406"/>
      <c r="DW78" s="406"/>
      <c r="DX78" s="406"/>
      <c r="DY78" s="406"/>
      <c r="DZ78" s="406"/>
      <c r="EA78" s="406"/>
      <c r="EB78" s="406"/>
      <c r="EC78" s="406"/>
      <c r="ED78" s="406"/>
      <c r="EE78" s="407"/>
      <c r="EF78" s="405"/>
      <c r="EG78" s="406"/>
      <c r="EH78" s="406"/>
      <c r="EI78" s="406"/>
      <c r="EJ78" s="406"/>
      <c r="EK78" s="406"/>
      <c r="EL78" s="406"/>
      <c r="EM78" s="406"/>
      <c r="EN78" s="406"/>
      <c r="EO78" s="406"/>
      <c r="EP78" s="406"/>
      <c r="EQ78" s="406"/>
      <c r="ER78" s="407"/>
      <c r="ES78" s="408" t="s">
        <v>67</v>
      </c>
      <c r="ET78" s="409"/>
      <c r="EU78" s="409"/>
      <c r="EV78" s="409"/>
      <c r="EW78" s="409"/>
      <c r="EX78" s="409"/>
      <c r="EY78" s="409"/>
      <c r="EZ78" s="409"/>
      <c r="FA78" s="409"/>
      <c r="FB78" s="409"/>
      <c r="FC78" s="409"/>
      <c r="FD78" s="409"/>
      <c r="FE78" s="410"/>
      <c r="FF78" s="216"/>
      <c r="FG78" s="216"/>
      <c r="FH78" s="216"/>
      <c r="FI78" s="216"/>
    </row>
    <row r="79" spans="1:165" ht="11.25" customHeight="1" x14ac:dyDescent="0.2">
      <c r="A79" s="442" t="s">
        <v>369</v>
      </c>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3"/>
      <c r="BP79" s="443"/>
      <c r="BQ79" s="443"/>
      <c r="BR79" s="443"/>
      <c r="BS79" s="443"/>
      <c r="BT79" s="443"/>
      <c r="BU79" s="443"/>
      <c r="BV79" s="443"/>
      <c r="BW79" s="443"/>
      <c r="BX79" s="425" t="s">
        <v>370</v>
      </c>
      <c r="BY79" s="426"/>
      <c r="BZ79" s="426"/>
      <c r="CA79" s="426"/>
      <c r="CB79" s="426"/>
      <c r="CC79" s="426"/>
      <c r="CD79" s="426"/>
      <c r="CE79" s="427"/>
      <c r="CF79" s="428" t="s">
        <v>371</v>
      </c>
      <c r="CG79" s="426"/>
      <c r="CH79" s="426"/>
      <c r="CI79" s="426"/>
      <c r="CJ79" s="426"/>
      <c r="CK79" s="426"/>
      <c r="CL79" s="426"/>
      <c r="CM79" s="426"/>
      <c r="CN79" s="426"/>
      <c r="CO79" s="426"/>
      <c r="CP79" s="426"/>
      <c r="CQ79" s="426"/>
      <c r="CR79" s="427"/>
      <c r="CS79" s="428"/>
      <c r="CT79" s="426"/>
      <c r="CU79" s="426"/>
      <c r="CV79" s="426"/>
      <c r="CW79" s="426"/>
      <c r="CX79" s="426"/>
      <c r="CY79" s="426"/>
      <c r="CZ79" s="426"/>
      <c r="DA79" s="426"/>
      <c r="DB79" s="426"/>
      <c r="DC79" s="426"/>
      <c r="DD79" s="426"/>
      <c r="DE79" s="427"/>
      <c r="DF79" s="405"/>
      <c r="DG79" s="406"/>
      <c r="DH79" s="406"/>
      <c r="DI79" s="406"/>
      <c r="DJ79" s="406"/>
      <c r="DK79" s="406"/>
      <c r="DL79" s="406"/>
      <c r="DM79" s="406"/>
      <c r="DN79" s="406"/>
      <c r="DO79" s="406"/>
      <c r="DP79" s="406"/>
      <c r="DQ79" s="406"/>
      <c r="DR79" s="407"/>
      <c r="DS79" s="405"/>
      <c r="DT79" s="406"/>
      <c r="DU79" s="406"/>
      <c r="DV79" s="406"/>
      <c r="DW79" s="406"/>
      <c r="DX79" s="406"/>
      <c r="DY79" s="406"/>
      <c r="DZ79" s="406"/>
      <c r="EA79" s="406"/>
      <c r="EB79" s="406"/>
      <c r="EC79" s="406"/>
      <c r="ED79" s="406"/>
      <c r="EE79" s="407"/>
      <c r="EF79" s="405"/>
      <c r="EG79" s="406"/>
      <c r="EH79" s="406"/>
      <c r="EI79" s="406"/>
      <c r="EJ79" s="406"/>
      <c r="EK79" s="406"/>
      <c r="EL79" s="406"/>
      <c r="EM79" s="406"/>
      <c r="EN79" s="406"/>
      <c r="EO79" s="406"/>
      <c r="EP79" s="406"/>
      <c r="EQ79" s="406"/>
      <c r="ER79" s="407"/>
      <c r="ES79" s="408" t="s">
        <v>67</v>
      </c>
      <c r="ET79" s="409"/>
      <c r="EU79" s="409"/>
      <c r="EV79" s="409"/>
      <c r="EW79" s="409"/>
      <c r="EX79" s="409"/>
      <c r="EY79" s="409"/>
      <c r="EZ79" s="409"/>
      <c r="FA79" s="409"/>
      <c r="FB79" s="409"/>
      <c r="FC79" s="409"/>
      <c r="FD79" s="409"/>
      <c r="FE79" s="410"/>
      <c r="FF79" s="216"/>
      <c r="FG79" s="216"/>
      <c r="FH79" s="216"/>
      <c r="FI79" s="216"/>
    </row>
    <row r="80" spans="1:165" ht="11.25" customHeight="1" x14ac:dyDescent="0.2">
      <c r="A80" s="423" t="s">
        <v>372</v>
      </c>
      <c r="B80" s="424"/>
      <c r="C80" s="424"/>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4"/>
      <c r="BR80" s="424"/>
      <c r="BS80" s="424"/>
      <c r="BT80" s="424"/>
      <c r="BU80" s="424"/>
      <c r="BV80" s="424"/>
      <c r="BW80" s="424"/>
      <c r="BX80" s="425" t="s">
        <v>373</v>
      </c>
      <c r="BY80" s="426"/>
      <c r="BZ80" s="426"/>
      <c r="CA80" s="426"/>
      <c r="CB80" s="426"/>
      <c r="CC80" s="426"/>
      <c r="CD80" s="426"/>
      <c r="CE80" s="427"/>
      <c r="CF80" s="428" t="s">
        <v>371</v>
      </c>
      <c r="CG80" s="426"/>
      <c r="CH80" s="426"/>
      <c r="CI80" s="426"/>
      <c r="CJ80" s="426"/>
      <c r="CK80" s="426"/>
      <c r="CL80" s="426"/>
      <c r="CM80" s="426"/>
      <c r="CN80" s="426"/>
      <c r="CO80" s="426"/>
      <c r="CP80" s="426"/>
      <c r="CQ80" s="426"/>
      <c r="CR80" s="427"/>
      <c r="CS80" s="428"/>
      <c r="CT80" s="426"/>
      <c r="CU80" s="426"/>
      <c r="CV80" s="426"/>
      <c r="CW80" s="426"/>
      <c r="CX80" s="426"/>
      <c r="CY80" s="426"/>
      <c r="CZ80" s="426"/>
      <c r="DA80" s="426"/>
      <c r="DB80" s="426"/>
      <c r="DC80" s="426"/>
      <c r="DD80" s="426"/>
      <c r="DE80" s="427"/>
      <c r="DF80" s="405"/>
      <c r="DG80" s="406"/>
      <c r="DH80" s="406"/>
      <c r="DI80" s="406"/>
      <c r="DJ80" s="406"/>
      <c r="DK80" s="406"/>
      <c r="DL80" s="406"/>
      <c r="DM80" s="406"/>
      <c r="DN80" s="406"/>
      <c r="DO80" s="406"/>
      <c r="DP80" s="406"/>
      <c r="DQ80" s="406"/>
      <c r="DR80" s="407"/>
      <c r="DS80" s="405"/>
      <c r="DT80" s="406"/>
      <c r="DU80" s="406"/>
      <c r="DV80" s="406"/>
      <c r="DW80" s="406"/>
      <c r="DX80" s="406"/>
      <c r="DY80" s="406"/>
      <c r="DZ80" s="406"/>
      <c r="EA80" s="406"/>
      <c r="EB80" s="406"/>
      <c r="EC80" s="406"/>
      <c r="ED80" s="406"/>
      <c r="EE80" s="407"/>
      <c r="EF80" s="405"/>
      <c r="EG80" s="406"/>
      <c r="EH80" s="406"/>
      <c r="EI80" s="406"/>
      <c r="EJ80" s="406"/>
      <c r="EK80" s="406"/>
      <c r="EL80" s="406"/>
      <c r="EM80" s="406"/>
      <c r="EN80" s="406"/>
      <c r="EO80" s="406"/>
      <c r="EP80" s="406"/>
      <c r="EQ80" s="406"/>
      <c r="ER80" s="407"/>
      <c r="ES80" s="408" t="s">
        <v>67</v>
      </c>
      <c r="ET80" s="409"/>
      <c r="EU80" s="409"/>
      <c r="EV80" s="409"/>
      <c r="EW80" s="409"/>
      <c r="EX80" s="409"/>
      <c r="EY80" s="409"/>
      <c r="EZ80" s="409"/>
      <c r="FA80" s="409"/>
      <c r="FB80" s="409"/>
      <c r="FC80" s="409"/>
      <c r="FD80" s="409"/>
      <c r="FE80" s="410"/>
      <c r="FF80" s="216"/>
      <c r="FG80" s="216"/>
      <c r="FH80" s="216"/>
      <c r="FI80" s="216"/>
    </row>
    <row r="81" spans="1:192" ht="11.25" customHeight="1" x14ac:dyDescent="0.2">
      <c r="A81" s="423" t="s">
        <v>374</v>
      </c>
      <c r="B81" s="424"/>
      <c r="C81" s="424"/>
      <c r="D81" s="424"/>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R81" s="424"/>
      <c r="BS81" s="424"/>
      <c r="BT81" s="424"/>
      <c r="BU81" s="424"/>
      <c r="BV81" s="424"/>
      <c r="BW81" s="424"/>
      <c r="BX81" s="425" t="s">
        <v>375</v>
      </c>
      <c r="BY81" s="426"/>
      <c r="BZ81" s="426"/>
      <c r="CA81" s="426"/>
      <c r="CB81" s="426"/>
      <c r="CC81" s="426"/>
      <c r="CD81" s="426"/>
      <c r="CE81" s="427"/>
      <c r="CF81" s="428" t="s">
        <v>371</v>
      </c>
      <c r="CG81" s="426"/>
      <c r="CH81" s="426"/>
      <c r="CI81" s="426"/>
      <c r="CJ81" s="426"/>
      <c r="CK81" s="426"/>
      <c r="CL81" s="426"/>
      <c r="CM81" s="426"/>
      <c r="CN81" s="426"/>
      <c r="CO81" s="426"/>
      <c r="CP81" s="426"/>
      <c r="CQ81" s="426"/>
      <c r="CR81" s="427"/>
      <c r="CS81" s="428"/>
      <c r="CT81" s="426"/>
      <c r="CU81" s="426"/>
      <c r="CV81" s="426"/>
      <c r="CW81" s="426"/>
      <c r="CX81" s="426"/>
      <c r="CY81" s="426"/>
      <c r="CZ81" s="426"/>
      <c r="DA81" s="426"/>
      <c r="DB81" s="426"/>
      <c r="DC81" s="426"/>
      <c r="DD81" s="426"/>
      <c r="DE81" s="427"/>
      <c r="DF81" s="405"/>
      <c r="DG81" s="406"/>
      <c r="DH81" s="406"/>
      <c r="DI81" s="406"/>
      <c r="DJ81" s="406"/>
      <c r="DK81" s="406"/>
      <c r="DL81" s="406"/>
      <c r="DM81" s="406"/>
      <c r="DN81" s="406"/>
      <c r="DO81" s="406"/>
      <c r="DP81" s="406"/>
      <c r="DQ81" s="406"/>
      <c r="DR81" s="407"/>
      <c r="DS81" s="405"/>
      <c r="DT81" s="406"/>
      <c r="DU81" s="406"/>
      <c r="DV81" s="406"/>
      <c r="DW81" s="406"/>
      <c r="DX81" s="406"/>
      <c r="DY81" s="406"/>
      <c r="DZ81" s="406"/>
      <c r="EA81" s="406"/>
      <c r="EB81" s="406"/>
      <c r="EC81" s="406"/>
      <c r="ED81" s="406"/>
      <c r="EE81" s="407"/>
      <c r="EF81" s="405"/>
      <c r="EG81" s="406"/>
      <c r="EH81" s="406"/>
      <c r="EI81" s="406"/>
      <c r="EJ81" s="406"/>
      <c r="EK81" s="406"/>
      <c r="EL81" s="406"/>
      <c r="EM81" s="406"/>
      <c r="EN81" s="406"/>
      <c r="EO81" s="406"/>
      <c r="EP81" s="406"/>
      <c r="EQ81" s="406"/>
      <c r="ER81" s="407"/>
      <c r="ES81" s="408" t="s">
        <v>67</v>
      </c>
      <c r="ET81" s="409"/>
      <c r="EU81" s="409"/>
      <c r="EV81" s="409"/>
      <c r="EW81" s="409"/>
      <c r="EX81" s="409"/>
      <c r="EY81" s="409"/>
      <c r="EZ81" s="409"/>
      <c r="FA81" s="409"/>
      <c r="FB81" s="409"/>
      <c r="FC81" s="409"/>
      <c r="FD81" s="409"/>
      <c r="FE81" s="410"/>
      <c r="FF81" s="216"/>
      <c r="FG81" s="216"/>
      <c r="FH81" s="216"/>
      <c r="FI81" s="216"/>
    </row>
    <row r="82" spans="1:192" ht="11.25" customHeight="1" x14ac:dyDescent="0.2">
      <c r="A82" s="444" t="s">
        <v>21</v>
      </c>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c r="AO82" s="445"/>
      <c r="AP82" s="445"/>
      <c r="AQ82" s="445"/>
      <c r="AR82" s="445"/>
      <c r="AS82" s="445"/>
      <c r="AT82" s="445"/>
      <c r="AU82" s="445"/>
      <c r="AV82" s="445"/>
      <c r="AW82" s="445"/>
      <c r="AX82" s="445"/>
      <c r="AY82" s="445"/>
      <c r="AZ82" s="445"/>
      <c r="BA82" s="445"/>
      <c r="BB82" s="445"/>
      <c r="BC82" s="445"/>
      <c r="BD82" s="445"/>
      <c r="BE82" s="445"/>
      <c r="BF82" s="445"/>
      <c r="BG82" s="445"/>
      <c r="BH82" s="445"/>
      <c r="BI82" s="445"/>
      <c r="BJ82" s="445"/>
      <c r="BK82" s="445"/>
      <c r="BL82" s="445"/>
      <c r="BM82" s="445"/>
      <c r="BN82" s="445"/>
      <c r="BO82" s="445"/>
      <c r="BP82" s="445"/>
      <c r="BQ82" s="445"/>
      <c r="BR82" s="445"/>
      <c r="BS82" s="445"/>
      <c r="BT82" s="445"/>
      <c r="BU82" s="445"/>
      <c r="BV82" s="445"/>
      <c r="BW82" s="445"/>
      <c r="BX82" s="425" t="s">
        <v>376</v>
      </c>
      <c r="BY82" s="426"/>
      <c r="BZ82" s="426"/>
      <c r="CA82" s="426"/>
      <c r="CB82" s="426"/>
      <c r="CC82" s="426"/>
      <c r="CD82" s="426"/>
      <c r="CE82" s="427"/>
      <c r="CF82" s="428" t="s">
        <v>377</v>
      </c>
      <c r="CG82" s="426"/>
      <c r="CH82" s="426"/>
      <c r="CI82" s="426"/>
      <c r="CJ82" s="426"/>
      <c r="CK82" s="426"/>
      <c r="CL82" s="426"/>
      <c r="CM82" s="426"/>
      <c r="CN82" s="426"/>
      <c r="CO82" s="426"/>
      <c r="CP82" s="426"/>
      <c r="CQ82" s="426"/>
      <c r="CR82" s="427"/>
      <c r="CS82" s="428"/>
      <c r="CT82" s="426"/>
      <c r="CU82" s="426"/>
      <c r="CV82" s="426"/>
      <c r="CW82" s="426"/>
      <c r="CX82" s="426"/>
      <c r="CY82" s="426"/>
      <c r="CZ82" s="426"/>
      <c r="DA82" s="426"/>
      <c r="DB82" s="426"/>
      <c r="DC82" s="426"/>
      <c r="DD82" s="426"/>
      <c r="DE82" s="427"/>
      <c r="DF82" s="405"/>
      <c r="DG82" s="406"/>
      <c r="DH82" s="406"/>
      <c r="DI82" s="406"/>
      <c r="DJ82" s="406"/>
      <c r="DK82" s="406"/>
      <c r="DL82" s="406"/>
      <c r="DM82" s="406"/>
      <c r="DN82" s="406"/>
      <c r="DO82" s="406"/>
      <c r="DP82" s="406"/>
      <c r="DQ82" s="406"/>
      <c r="DR82" s="407"/>
      <c r="DS82" s="405"/>
      <c r="DT82" s="406"/>
      <c r="DU82" s="406"/>
      <c r="DV82" s="406"/>
      <c r="DW82" s="406"/>
      <c r="DX82" s="406"/>
      <c r="DY82" s="406"/>
      <c r="DZ82" s="406"/>
      <c r="EA82" s="406"/>
      <c r="EB82" s="406"/>
      <c r="EC82" s="406"/>
      <c r="ED82" s="406"/>
      <c r="EE82" s="407"/>
      <c r="EF82" s="405"/>
      <c r="EG82" s="406"/>
      <c r="EH82" s="406"/>
      <c r="EI82" s="406"/>
      <c r="EJ82" s="406"/>
      <c r="EK82" s="406"/>
      <c r="EL82" s="406"/>
      <c r="EM82" s="406"/>
      <c r="EN82" s="406"/>
      <c r="EO82" s="406"/>
      <c r="EP82" s="406"/>
      <c r="EQ82" s="406"/>
      <c r="ER82" s="407"/>
      <c r="ES82" s="408" t="s">
        <v>67</v>
      </c>
      <c r="ET82" s="409"/>
      <c r="EU82" s="409"/>
      <c r="EV82" s="409"/>
      <c r="EW82" s="409"/>
      <c r="EX82" s="409"/>
      <c r="EY82" s="409"/>
      <c r="EZ82" s="409"/>
      <c r="FA82" s="409"/>
      <c r="FB82" s="409"/>
      <c r="FC82" s="409"/>
      <c r="FD82" s="409"/>
      <c r="FE82" s="410"/>
      <c r="FF82" s="216"/>
      <c r="FG82" s="216"/>
      <c r="FH82" s="216"/>
      <c r="FI82" s="216"/>
    </row>
    <row r="83" spans="1:192" ht="11.25" customHeight="1" x14ac:dyDescent="0.2">
      <c r="A83" s="442" t="s">
        <v>378</v>
      </c>
      <c r="B83" s="443"/>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3"/>
      <c r="BR83" s="443"/>
      <c r="BS83" s="443"/>
      <c r="BT83" s="443"/>
      <c r="BU83" s="443"/>
      <c r="BV83" s="443"/>
      <c r="BW83" s="443"/>
      <c r="BX83" s="425" t="s">
        <v>379</v>
      </c>
      <c r="BY83" s="426"/>
      <c r="BZ83" s="426"/>
      <c r="CA83" s="426"/>
      <c r="CB83" s="426"/>
      <c r="CC83" s="426"/>
      <c r="CD83" s="426"/>
      <c r="CE83" s="427"/>
      <c r="CF83" s="428" t="s">
        <v>380</v>
      </c>
      <c r="CG83" s="426"/>
      <c r="CH83" s="426"/>
      <c r="CI83" s="426"/>
      <c r="CJ83" s="426"/>
      <c r="CK83" s="426"/>
      <c r="CL83" s="426"/>
      <c r="CM83" s="426"/>
      <c r="CN83" s="426"/>
      <c r="CO83" s="426"/>
      <c r="CP83" s="426"/>
      <c r="CQ83" s="426"/>
      <c r="CR83" s="427"/>
      <c r="CS83" s="428"/>
      <c r="CT83" s="426"/>
      <c r="CU83" s="426"/>
      <c r="CV83" s="426"/>
      <c r="CW83" s="426"/>
      <c r="CX83" s="426"/>
      <c r="CY83" s="426"/>
      <c r="CZ83" s="426"/>
      <c r="DA83" s="426"/>
      <c r="DB83" s="426"/>
      <c r="DC83" s="426"/>
      <c r="DD83" s="426"/>
      <c r="DE83" s="427"/>
      <c r="DF83" s="405"/>
      <c r="DG83" s="406"/>
      <c r="DH83" s="406"/>
      <c r="DI83" s="406"/>
      <c r="DJ83" s="406"/>
      <c r="DK83" s="406"/>
      <c r="DL83" s="406"/>
      <c r="DM83" s="406"/>
      <c r="DN83" s="406"/>
      <c r="DO83" s="406"/>
      <c r="DP83" s="406"/>
      <c r="DQ83" s="406"/>
      <c r="DR83" s="407"/>
      <c r="DS83" s="405"/>
      <c r="DT83" s="406"/>
      <c r="DU83" s="406"/>
      <c r="DV83" s="406"/>
      <c r="DW83" s="406"/>
      <c r="DX83" s="406"/>
      <c r="DY83" s="406"/>
      <c r="DZ83" s="406"/>
      <c r="EA83" s="406"/>
      <c r="EB83" s="406"/>
      <c r="EC83" s="406"/>
      <c r="ED83" s="406"/>
      <c r="EE83" s="407"/>
      <c r="EF83" s="405"/>
      <c r="EG83" s="406"/>
      <c r="EH83" s="406"/>
      <c r="EI83" s="406"/>
      <c r="EJ83" s="406"/>
      <c r="EK83" s="406"/>
      <c r="EL83" s="406"/>
      <c r="EM83" s="406"/>
      <c r="EN83" s="406"/>
      <c r="EO83" s="406"/>
      <c r="EP83" s="406"/>
      <c r="EQ83" s="406"/>
      <c r="ER83" s="407"/>
      <c r="ES83" s="408" t="s">
        <v>67</v>
      </c>
      <c r="ET83" s="409"/>
      <c r="EU83" s="409"/>
      <c r="EV83" s="409"/>
      <c r="EW83" s="409"/>
      <c r="EX83" s="409"/>
      <c r="EY83" s="409"/>
      <c r="EZ83" s="409"/>
      <c r="FA83" s="409"/>
      <c r="FB83" s="409"/>
      <c r="FC83" s="409"/>
      <c r="FD83" s="409"/>
      <c r="FE83" s="410"/>
      <c r="FF83" s="216"/>
      <c r="FG83" s="216"/>
      <c r="FH83" s="216"/>
      <c r="FI83" s="216"/>
    </row>
    <row r="84" spans="1:192" ht="11.25" customHeight="1" x14ac:dyDescent="0.2">
      <c r="A84" s="423" t="s">
        <v>381</v>
      </c>
      <c r="B84" s="424"/>
      <c r="C84" s="424"/>
      <c r="D84" s="424"/>
      <c r="E84" s="424"/>
      <c r="F84" s="424"/>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c r="BE84" s="424"/>
      <c r="BF84" s="424"/>
      <c r="BG84" s="424"/>
      <c r="BH84" s="424"/>
      <c r="BI84" s="424"/>
      <c r="BJ84" s="424"/>
      <c r="BK84" s="424"/>
      <c r="BL84" s="424"/>
      <c r="BM84" s="424"/>
      <c r="BN84" s="424"/>
      <c r="BO84" s="424"/>
      <c r="BP84" s="424"/>
      <c r="BQ84" s="424"/>
      <c r="BR84" s="424"/>
      <c r="BS84" s="424"/>
      <c r="BT84" s="424"/>
      <c r="BU84" s="424"/>
      <c r="BV84" s="424"/>
      <c r="BW84" s="424"/>
      <c r="BX84" s="425" t="s">
        <v>382</v>
      </c>
      <c r="BY84" s="426"/>
      <c r="BZ84" s="426"/>
      <c r="CA84" s="426"/>
      <c r="CB84" s="426"/>
      <c r="CC84" s="426"/>
      <c r="CD84" s="426"/>
      <c r="CE84" s="427"/>
      <c r="CF84" s="428" t="s">
        <v>383</v>
      </c>
      <c r="CG84" s="426"/>
      <c r="CH84" s="426"/>
      <c r="CI84" s="426"/>
      <c r="CJ84" s="426"/>
      <c r="CK84" s="426"/>
      <c r="CL84" s="426"/>
      <c r="CM84" s="426"/>
      <c r="CN84" s="426"/>
      <c r="CO84" s="426"/>
      <c r="CP84" s="426"/>
      <c r="CQ84" s="426"/>
      <c r="CR84" s="427"/>
      <c r="CS84" s="428"/>
      <c r="CT84" s="426"/>
      <c r="CU84" s="426"/>
      <c r="CV84" s="426"/>
      <c r="CW84" s="426"/>
      <c r="CX84" s="426"/>
      <c r="CY84" s="426"/>
      <c r="CZ84" s="426"/>
      <c r="DA84" s="426"/>
      <c r="DB84" s="426"/>
      <c r="DC84" s="426"/>
      <c r="DD84" s="426"/>
      <c r="DE84" s="427"/>
      <c r="DF84" s="405"/>
      <c r="DG84" s="406"/>
      <c r="DH84" s="406"/>
      <c r="DI84" s="406"/>
      <c r="DJ84" s="406"/>
      <c r="DK84" s="406"/>
      <c r="DL84" s="406"/>
      <c r="DM84" s="406"/>
      <c r="DN84" s="406"/>
      <c r="DO84" s="406"/>
      <c r="DP84" s="406"/>
      <c r="DQ84" s="406"/>
      <c r="DR84" s="407"/>
      <c r="DS84" s="405"/>
      <c r="DT84" s="406"/>
      <c r="DU84" s="406"/>
      <c r="DV84" s="406"/>
      <c r="DW84" s="406"/>
      <c r="DX84" s="406"/>
      <c r="DY84" s="406"/>
      <c r="DZ84" s="406"/>
      <c r="EA84" s="406"/>
      <c r="EB84" s="406"/>
      <c r="EC84" s="406"/>
      <c r="ED84" s="406"/>
      <c r="EE84" s="407"/>
      <c r="EF84" s="405"/>
      <c r="EG84" s="406"/>
      <c r="EH84" s="406"/>
      <c r="EI84" s="406"/>
      <c r="EJ84" s="406"/>
      <c r="EK84" s="406"/>
      <c r="EL84" s="406"/>
      <c r="EM84" s="406"/>
      <c r="EN84" s="406"/>
      <c r="EO84" s="406"/>
      <c r="EP84" s="406"/>
      <c r="EQ84" s="406"/>
      <c r="ER84" s="407"/>
      <c r="ES84" s="408" t="s">
        <v>67</v>
      </c>
      <c r="ET84" s="409"/>
      <c r="EU84" s="409"/>
      <c r="EV84" s="409"/>
      <c r="EW84" s="409"/>
      <c r="EX84" s="409"/>
      <c r="EY84" s="409"/>
      <c r="EZ84" s="409"/>
      <c r="FA84" s="409"/>
      <c r="FB84" s="409"/>
      <c r="FC84" s="409"/>
      <c r="FD84" s="409"/>
      <c r="FE84" s="410"/>
      <c r="FF84" s="216"/>
      <c r="FG84" s="216"/>
      <c r="FH84" s="216"/>
      <c r="FI84" s="216"/>
    </row>
    <row r="85" spans="1:192" x14ac:dyDescent="0.2">
      <c r="A85" s="423"/>
      <c r="B85" s="424"/>
      <c r="C85" s="424"/>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4"/>
      <c r="AY85" s="424"/>
      <c r="AZ85" s="424"/>
      <c r="BA85" s="424"/>
      <c r="BB85" s="424"/>
      <c r="BC85" s="424"/>
      <c r="BD85" s="424"/>
      <c r="BE85" s="424"/>
      <c r="BF85" s="424"/>
      <c r="BG85" s="424"/>
      <c r="BH85" s="424"/>
      <c r="BI85" s="424"/>
      <c r="BJ85" s="424"/>
      <c r="BK85" s="424"/>
      <c r="BL85" s="424"/>
      <c r="BM85" s="424"/>
      <c r="BN85" s="424"/>
      <c r="BO85" s="424"/>
      <c r="BP85" s="424"/>
      <c r="BQ85" s="424"/>
      <c r="BR85" s="424"/>
      <c r="BS85" s="424"/>
      <c r="BT85" s="424"/>
      <c r="BU85" s="424"/>
      <c r="BV85" s="424"/>
      <c r="BW85" s="424"/>
      <c r="BX85" s="425"/>
      <c r="BY85" s="426"/>
      <c r="BZ85" s="426"/>
      <c r="CA85" s="426"/>
      <c r="CB85" s="426"/>
      <c r="CC85" s="426"/>
      <c r="CD85" s="426"/>
      <c r="CE85" s="427"/>
      <c r="CF85" s="428"/>
      <c r="CG85" s="426"/>
      <c r="CH85" s="426"/>
      <c r="CI85" s="426"/>
      <c r="CJ85" s="426"/>
      <c r="CK85" s="426"/>
      <c r="CL85" s="426"/>
      <c r="CM85" s="426"/>
      <c r="CN85" s="426"/>
      <c r="CO85" s="426"/>
      <c r="CP85" s="426"/>
      <c r="CQ85" s="426"/>
      <c r="CR85" s="427"/>
      <c r="CS85" s="428"/>
      <c r="CT85" s="426"/>
      <c r="CU85" s="426"/>
      <c r="CV85" s="426"/>
      <c r="CW85" s="426"/>
      <c r="CX85" s="426"/>
      <c r="CY85" s="426"/>
      <c r="CZ85" s="426"/>
      <c r="DA85" s="426"/>
      <c r="DB85" s="426"/>
      <c r="DC85" s="426"/>
      <c r="DD85" s="426"/>
      <c r="DE85" s="427"/>
      <c r="DF85" s="405"/>
      <c r="DG85" s="406"/>
      <c r="DH85" s="406"/>
      <c r="DI85" s="406"/>
      <c r="DJ85" s="406"/>
      <c r="DK85" s="406"/>
      <c r="DL85" s="406"/>
      <c r="DM85" s="406"/>
      <c r="DN85" s="406"/>
      <c r="DO85" s="406"/>
      <c r="DP85" s="406"/>
      <c r="DQ85" s="406"/>
      <c r="DR85" s="407"/>
      <c r="DS85" s="405"/>
      <c r="DT85" s="406"/>
      <c r="DU85" s="406"/>
      <c r="DV85" s="406"/>
      <c r="DW85" s="406"/>
      <c r="DX85" s="406"/>
      <c r="DY85" s="406"/>
      <c r="DZ85" s="406"/>
      <c r="EA85" s="406"/>
      <c r="EB85" s="406"/>
      <c r="EC85" s="406"/>
      <c r="ED85" s="406"/>
      <c r="EE85" s="407"/>
      <c r="EF85" s="405"/>
      <c r="EG85" s="406"/>
      <c r="EH85" s="406"/>
      <c r="EI85" s="406"/>
      <c r="EJ85" s="406"/>
      <c r="EK85" s="406"/>
      <c r="EL85" s="406"/>
      <c r="EM85" s="406"/>
      <c r="EN85" s="406"/>
      <c r="EO85" s="406"/>
      <c r="EP85" s="406"/>
      <c r="EQ85" s="406"/>
      <c r="ER85" s="407"/>
      <c r="ES85" s="408"/>
      <c r="ET85" s="409"/>
      <c r="EU85" s="409"/>
      <c r="EV85" s="409"/>
      <c r="EW85" s="409"/>
      <c r="EX85" s="409"/>
      <c r="EY85" s="409"/>
      <c r="EZ85" s="409"/>
      <c r="FA85" s="409"/>
      <c r="FB85" s="409"/>
      <c r="FC85" s="409"/>
      <c r="FD85" s="409"/>
      <c r="FE85" s="410"/>
      <c r="FF85" s="216"/>
      <c r="FG85" s="216"/>
      <c r="FH85" s="216"/>
      <c r="FI85" s="216"/>
    </row>
    <row r="86" spans="1:192" ht="11.25" customHeight="1" x14ac:dyDescent="0.2">
      <c r="A86" s="442" t="s">
        <v>384</v>
      </c>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443"/>
      <c r="BV86" s="443"/>
      <c r="BW86" s="443"/>
      <c r="BX86" s="425" t="s">
        <v>385</v>
      </c>
      <c r="BY86" s="426"/>
      <c r="BZ86" s="426"/>
      <c r="CA86" s="426"/>
      <c r="CB86" s="426"/>
      <c r="CC86" s="426"/>
      <c r="CD86" s="426"/>
      <c r="CE86" s="427"/>
      <c r="CF86" s="428" t="s">
        <v>386</v>
      </c>
      <c r="CG86" s="426"/>
      <c r="CH86" s="426"/>
      <c r="CI86" s="426"/>
      <c r="CJ86" s="426"/>
      <c r="CK86" s="426"/>
      <c r="CL86" s="426"/>
      <c r="CM86" s="426"/>
      <c r="CN86" s="426"/>
      <c r="CO86" s="426"/>
      <c r="CP86" s="426"/>
      <c r="CQ86" s="426"/>
      <c r="CR86" s="427"/>
      <c r="CS86" s="428"/>
      <c r="CT86" s="426"/>
      <c r="CU86" s="426"/>
      <c r="CV86" s="426"/>
      <c r="CW86" s="426"/>
      <c r="CX86" s="426"/>
      <c r="CY86" s="426"/>
      <c r="CZ86" s="426"/>
      <c r="DA86" s="426"/>
      <c r="DB86" s="426"/>
      <c r="DC86" s="426"/>
      <c r="DD86" s="426"/>
      <c r="DE86" s="427"/>
      <c r="DF86" s="405"/>
      <c r="DG86" s="406"/>
      <c r="DH86" s="406"/>
      <c r="DI86" s="406"/>
      <c r="DJ86" s="406"/>
      <c r="DK86" s="406"/>
      <c r="DL86" s="406"/>
      <c r="DM86" s="406"/>
      <c r="DN86" s="406"/>
      <c r="DO86" s="406"/>
      <c r="DP86" s="406"/>
      <c r="DQ86" s="406"/>
      <c r="DR86" s="407"/>
      <c r="DS86" s="405"/>
      <c r="DT86" s="406"/>
      <c r="DU86" s="406"/>
      <c r="DV86" s="406"/>
      <c r="DW86" s="406"/>
      <c r="DX86" s="406"/>
      <c r="DY86" s="406"/>
      <c r="DZ86" s="406"/>
      <c r="EA86" s="406"/>
      <c r="EB86" s="406"/>
      <c r="EC86" s="406"/>
      <c r="ED86" s="406"/>
      <c r="EE86" s="407"/>
      <c r="EF86" s="405"/>
      <c r="EG86" s="406"/>
      <c r="EH86" s="406"/>
      <c r="EI86" s="406"/>
      <c r="EJ86" s="406"/>
      <c r="EK86" s="406"/>
      <c r="EL86" s="406"/>
      <c r="EM86" s="406"/>
      <c r="EN86" s="406"/>
      <c r="EO86" s="406"/>
      <c r="EP86" s="406"/>
      <c r="EQ86" s="406"/>
      <c r="ER86" s="407"/>
      <c r="ES86" s="408" t="s">
        <v>67</v>
      </c>
      <c r="ET86" s="409"/>
      <c r="EU86" s="409"/>
      <c r="EV86" s="409"/>
      <c r="EW86" s="409"/>
      <c r="EX86" s="409"/>
      <c r="EY86" s="409"/>
      <c r="EZ86" s="409"/>
      <c r="FA86" s="409"/>
      <c r="FB86" s="409"/>
      <c r="FC86" s="409"/>
      <c r="FD86" s="409"/>
      <c r="FE86" s="410"/>
      <c r="FF86" s="216"/>
      <c r="FG86" s="216"/>
      <c r="FH86" s="216"/>
      <c r="FI86" s="216"/>
    </row>
    <row r="87" spans="1:192" ht="11.25" customHeight="1" x14ac:dyDescent="0.2">
      <c r="A87" s="442" t="s">
        <v>387</v>
      </c>
      <c r="B87" s="443"/>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3"/>
      <c r="BV87" s="443"/>
      <c r="BW87" s="443"/>
      <c r="BX87" s="425" t="s">
        <v>388</v>
      </c>
      <c r="BY87" s="426"/>
      <c r="BZ87" s="426"/>
      <c r="CA87" s="426"/>
      <c r="CB87" s="426"/>
      <c r="CC87" s="426"/>
      <c r="CD87" s="426"/>
      <c r="CE87" s="427"/>
      <c r="CF87" s="428" t="s">
        <v>389</v>
      </c>
      <c r="CG87" s="426"/>
      <c r="CH87" s="426"/>
      <c r="CI87" s="426"/>
      <c r="CJ87" s="426"/>
      <c r="CK87" s="426"/>
      <c r="CL87" s="426"/>
      <c r="CM87" s="426"/>
      <c r="CN87" s="426"/>
      <c r="CO87" s="426"/>
      <c r="CP87" s="426"/>
      <c r="CQ87" s="426"/>
      <c r="CR87" s="427"/>
      <c r="CS87" s="428"/>
      <c r="CT87" s="426"/>
      <c r="CU87" s="426"/>
      <c r="CV87" s="426"/>
      <c r="CW87" s="426"/>
      <c r="CX87" s="426"/>
      <c r="CY87" s="426"/>
      <c r="CZ87" s="426"/>
      <c r="DA87" s="426"/>
      <c r="DB87" s="426"/>
      <c r="DC87" s="426"/>
      <c r="DD87" s="426"/>
      <c r="DE87" s="427"/>
      <c r="DF87" s="405"/>
      <c r="DG87" s="406"/>
      <c r="DH87" s="406"/>
      <c r="DI87" s="406"/>
      <c r="DJ87" s="406"/>
      <c r="DK87" s="406"/>
      <c r="DL87" s="406"/>
      <c r="DM87" s="406"/>
      <c r="DN87" s="406"/>
      <c r="DO87" s="406"/>
      <c r="DP87" s="406"/>
      <c r="DQ87" s="406"/>
      <c r="DR87" s="407"/>
      <c r="DS87" s="405"/>
      <c r="DT87" s="406"/>
      <c r="DU87" s="406"/>
      <c r="DV87" s="406"/>
      <c r="DW87" s="406"/>
      <c r="DX87" s="406"/>
      <c r="DY87" s="406"/>
      <c r="DZ87" s="406"/>
      <c r="EA87" s="406"/>
      <c r="EB87" s="406"/>
      <c r="EC87" s="406"/>
      <c r="ED87" s="406"/>
      <c r="EE87" s="407"/>
      <c r="EF87" s="405"/>
      <c r="EG87" s="406"/>
      <c r="EH87" s="406"/>
      <c r="EI87" s="406"/>
      <c r="EJ87" s="406"/>
      <c r="EK87" s="406"/>
      <c r="EL87" s="406"/>
      <c r="EM87" s="406"/>
      <c r="EN87" s="406"/>
      <c r="EO87" s="406"/>
      <c r="EP87" s="406"/>
      <c r="EQ87" s="406"/>
      <c r="ER87" s="407"/>
      <c r="ES87" s="408" t="s">
        <v>67</v>
      </c>
      <c r="ET87" s="409"/>
      <c r="EU87" s="409"/>
      <c r="EV87" s="409"/>
      <c r="EW87" s="409"/>
      <c r="EX87" s="409"/>
      <c r="EY87" s="409"/>
      <c r="EZ87" s="409"/>
      <c r="FA87" s="409"/>
      <c r="FB87" s="409"/>
      <c r="FC87" s="409"/>
      <c r="FD87" s="409"/>
      <c r="FE87" s="410"/>
      <c r="FF87" s="216"/>
      <c r="FG87" s="216"/>
      <c r="FH87" s="216"/>
      <c r="FI87" s="216"/>
    </row>
    <row r="88" spans="1:192" ht="11.25" customHeight="1" x14ac:dyDescent="0.2">
      <c r="A88" s="442" t="s">
        <v>390</v>
      </c>
      <c r="B88" s="443"/>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c r="BR88" s="443"/>
      <c r="BS88" s="443"/>
      <c r="BT88" s="443"/>
      <c r="BU88" s="443"/>
      <c r="BV88" s="443"/>
      <c r="BW88" s="443"/>
      <c r="BX88" s="425" t="s">
        <v>391</v>
      </c>
      <c r="BY88" s="426"/>
      <c r="BZ88" s="426"/>
      <c r="CA88" s="426"/>
      <c r="CB88" s="426"/>
      <c r="CC88" s="426"/>
      <c r="CD88" s="426"/>
      <c r="CE88" s="427"/>
      <c r="CF88" s="428" t="s">
        <v>392</v>
      </c>
      <c r="CG88" s="426"/>
      <c r="CH88" s="426"/>
      <c r="CI88" s="426"/>
      <c r="CJ88" s="426"/>
      <c r="CK88" s="426"/>
      <c r="CL88" s="426"/>
      <c r="CM88" s="426"/>
      <c r="CN88" s="426"/>
      <c r="CO88" s="426"/>
      <c r="CP88" s="426"/>
      <c r="CQ88" s="426"/>
      <c r="CR88" s="427"/>
      <c r="CS88" s="428"/>
      <c r="CT88" s="426"/>
      <c r="CU88" s="426"/>
      <c r="CV88" s="426"/>
      <c r="CW88" s="426"/>
      <c r="CX88" s="426"/>
      <c r="CY88" s="426"/>
      <c r="CZ88" s="426"/>
      <c r="DA88" s="426"/>
      <c r="DB88" s="426"/>
      <c r="DC88" s="426"/>
      <c r="DD88" s="426"/>
      <c r="DE88" s="427"/>
      <c r="DF88" s="405"/>
      <c r="DG88" s="406"/>
      <c r="DH88" s="406"/>
      <c r="DI88" s="406"/>
      <c r="DJ88" s="406"/>
      <c r="DK88" s="406"/>
      <c r="DL88" s="406"/>
      <c r="DM88" s="406"/>
      <c r="DN88" s="406"/>
      <c r="DO88" s="406"/>
      <c r="DP88" s="406"/>
      <c r="DQ88" s="406"/>
      <c r="DR88" s="407"/>
      <c r="DS88" s="405"/>
      <c r="DT88" s="406"/>
      <c r="DU88" s="406"/>
      <c r="DV88" s="406"/>
      <c r="DW88" s="406"/>
      <c r="DX88" s="406"/>
      <c r="DY88" s="406"/>
      <c r="DZ88" s="406"/>
      <c r="EA88" s="406"/>
      <c r="EB88" s="406"/>
      <c r="EC88" s="406"/>
      <c r="ED88" s="406"/>
      <c r="EE88" s="407"/>
      <c r="EF88" s="405"/>
      <c r="EG88" s="406"/>
      <c r="EH88" s="406"/>
      <c r="EI88" s="406"/>
      <c r="EJ88" s="406"/>
      <c r="EK88" s="406"/>
      <c r="EL88" s="406"/>
      <c r="EM88" s="406"/>
      <c r="EN88" s="406"/>
      <c r="EO88" s="406"/>
      <c r="EP88" s="406"/>
      <c r="EQ88" s="406"/>
      <c r="ER88" s="407"/>
      <c r="ES88" s="408" t="s">
        <v>67</v>
      </c>
      <c r="ET88" s="409"/>
      <c r="EU88" s="409"/>
      <c r="EV88" s="409"/>
      <c r="EW88" s="409"/>
      <c r="EX88" s="409"/>
      <c r="EY88" s="409"/>
      <c r="EZ88" s="409"/>
      <c r="FA88" s="409"/>
      <c r="FB88" s="409"/>
      <c r="FC88" s="409"/>
      <c r="FD88" s="409"/>
      <c r="FE88" s="410"/>
      <c r="FF88" s="216"/>
      <c r="FG88" s="216"/>
      <c r="FH88" s="216"/>
      <c r="FI88" s="216"/>
    </row>
    <row r="89" spans="1:192" ht="11.25" customHeight="1" x14ac:dyDescent="0.2">
      <c r="A89" s="444" t="s">
        <v>393</v>
      </c>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25" t="s">
        <v>394</v>
      </c>
      <c r="BY89" s="426"/>
      <c r="BZ89" s="426"/>
      <c r="CA89" s="426"/>
      <c r="CB89" s="426"/>
      <c r="CC89" s="426"/>
      <c r="CD89" s="426"/>
      <c r="CE89" s="427"/>
      <c r="CF89" s="428" t="s">
        <v>395</v>
      </c>
      <c r="CG89" s="426"/>
      <c r="CH89" s="426"/>
      <c r="CI89" s="426"/>
      <c r="CJ89" s="426"/>
      <c r="CK89" s="426"/>
      <c r="CL89" s="426"/>
      <c r="CM89" s="426"/>
      <c r="CN89" s="426"/>
      <c r="CO89" s="426"/>
      <c r="CP89" s="426"/>
      <c r="CQ89" s="426"/>
      <c r="CR89" s="427"/>
      <c r="CS89" s="428"/>
      <c r="CT89" s="426"/>
      <c r="CU89" s="426"/>
      <c r="CV89" s="426"/>
      <c r="CW89" s="426"/>
      <c r="CX89" s="426"/>
      <c r="CY89" s="426"/>
      <c r="CZ89" s="426"/>
      <c r="DA89" s="426"/>
      <c r="DB89" s="426"/>
      <c r="DC89" s="426"/>
      <c r="DD89" s="426"/>
      <c r="DE89" s="427"/>
      <c r="DF89" s="405">
        <f>DF90+DF92+DF94+DF91+DF93+DF95</f>
        <v>0</v>
      </c>
      <c r="DG89" s="406"/>
      <c r="DH89" s="406"/>
      <c r="DI89" s="406"/>
      <c r="DJ89" s="406"/>
      <c r="DK89" s="406"/>
      <c r="DL89" s="406"/>
      <c r="DM89" s="406"/>
      <c r="DN89" s="406"/>
      <c r="DO89" s="406"/>
      <c r="DP89" s="406"/>
      <c r="DQ89" s="406"/>
      <c r="DR89" s="407"/>
      <c r="DS89" s="405"/>
      <c r="DT89" s="406"/>
      <c r="DU89" s="406"/>
      <c r="DV89" s="406"/>
      <c r="DW89" s="406"/>
      <c r="DX89" s="406"/>
      <c r="DY89" s="406"/>
      <c r="DZ89" s="406"/>
      <c r="EA89" s="406"/>
      <c r="EB89" s="406"/>
      <c r="EC89" s="406"/>
      <c r="ED89" s="406"/>
      <c r="EE89" s="407"/>
      <c r="EF89" s="405"/>
      <c r="EG89" s="406"/>
      <c r="EH89" s="406"/>
      <c r="EI89" s="406"/>
      <c r="EJ89" s="406"/>
      <c r="EK89" s="406"/>
      <c r="EL89" s="406"/>
      <c r="EM89" s="406"/>
      <c r="EN89" s="406"/>
      <c r="EO89" s="406"/>
      <c r="EP89" s="406"/>
      <c r="EQ89" s="406"/>
      <c r="ER89" s="407"/>
      <c r="ES89" s="408" t="s">
        <v>67</v>
      </c>
      <c r="ET89" s="409"/>
      <c r="EU89" s="409"/>
      <c r="EV89" s="409"/>
      <c r="EW89" s="409"/>
      <c r="EX89" s="409"/>
      <c r="EY89" s="409"/>
      <c r="EZ89" s="409"/>
      <c r="FA89" s="409"/>
      <c r="FB89" s="409"/>
      <c r="FC89" s="409"/>
      <c r="FD89" s="409"/>
      <c r="FE89" s="410"/>
      <c r="FF89" s="216"/>
      <c r="FG89" s="216"/>
      <c r="FH89" s="216"/>
      <c r="FI89" s="216"/>
    </row>
    <row r="90" spans="1:192" ht="11.25" customHeight="1" x14ac:dyDescent="0.2">
      <c r="A90" s="442" t="s">
        <v>542</v>
      </c>
      <c r="B90" s="443"/>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25" t="s">
        <v>396</v>
      </c>
      <c r="BY90" s="426"/>
      <c r="BZ90" s="426"/>
      <c r="CA90" s="426"/>
      <c r="CB90" s="426"/>
      <c r="CC90" s="426"/>
      <c r="CD90" s="426"/>
      <c r="CE90" s="427"/>
      <c r="CF90" s="428" t="s">
        <v>397</v>
      </c>
      <c r="CG90" s="426"/>
      <c r="CH90" s="426"/>
      <c r="CI90" s="426"/>
      <c r="CJ90" s="426"/>
      <c r="CK90" s="426"/>
      <c r="CL90" s="426"/>
      <c r="CM90" s="426"/>
      <c r="CN90" s="426"/>
      <c r="CO90" s="426"/>
      <c r="CP90" s="426"/>
      <c r="CQ90" s="426"/>
      <c r="CR90" s="427"/>
      <c r="CS90" s="428" t="s">
        <v>398</v>
      </c>
      <c r="CT90" s="426"/>
      <c r="CU90" s="426"/>
      <c r="CV90" s="426"/>
      <c r="CW90" s="426"/>
      <c r="CX90" s="426"/>
      <c r="CY90" s="426"/>
      <c r="CZ90" s="426"/>
      <c r="DA90" s="426"/>
      <c r="DB90" s="426"/>
      <c r="DC90" s="426"/>
      <c r="DD90" s="426"/>
      <c r="DE90" s="427"/>
      <c r="DF90" s="405"/>
      <c r="DG90" s="406"/>
      <c r="DH90" s="406"/>
      <c r="DI90" s="406"/>
      <c r="DJ90" s="406"/>
      <c r="DK90" s="406"/>
      <c r="DL90" s="406"/>
      <c r="DM90" s="406"/>
      <c r="DN90" s="406"/>
      <c r="DO90" s="406"/>
      <c r="DP90" s="406"/>
      <c r="DQ90" s="406"/>
      <c r="DR90" s="407"/>
      <c r="DS90" s="405"/>
      <c r="DT90" s="406"/>
      <c r="DU90" s="406"/>
      <c r="DV90" s="406"/>
      <c r="DW90" s="406"/>
      <c r="DX90" s="406"/>
      <c r="DY90" s="406"/>
      <c r="DZ90" s="406"/>
      <c r="EA90" s="406"/>
      <c r="EB90" s="406"/>
      <c r="EC90" s="406"/>
      <c r="ED90" s="406"/>
      <c r="EE90" s="407"/>
      <c r="EF90" s="405"/>
      <c r="EG90" s="406"/>
      <c r="EH90" s="406"/>
      <c r="EI90" s="406"/>
      <c r="EJ90" s="406"/>
      <c r="EK90" s="406"/>
      <c r="EL90" s="406"/>
      <c r="EM90" s="406"/>
      <c r="EN90" s="406"/>
      <c r="EO90" s="406"/>
      <c r="EP90" s="406"/>
      <c r="EQ90" s="406"/>
      <c r="ER90" s="407"/>
      <c r="ES90" s="408" t="s">
        <v>67</v>
      </c>
      <c r="ET90" s="409"/>
      <c r="EU90" s="409"/>
      <c r="EV90" s="409"/>
      <c r="EW90" s="409"/>
      <c r="EX90" s="409"/>
      <c r="EY90" s="409"/>
      <c r="EZ90" s="409"/>
      <c r="FA90" s="409"/>
      <c r="FB90" s="409"/>
      <c r="FC90" s="409"/>
      <c r="FD90" s="409"/>
      <c r="FE90" s="410"/>
      <c r="FF90" s="216"/>
      <c r="FG90" s="216"/>
      <c r="FH90" s="216"/>
      <c r="FI90" s="216"/>
    </row>
    <row r="91" spans="1:192" ht="37.5" customHeight="1" x14ac:dyDescent="0.2">
      <c r="A91" s="442" t="s">
        <v>543</v>
      </c>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c r="BI91" s="443"/>
      <c r="BJ91" s="443"/>
      <c r="BK91" s="443"/>
      <c r="BL91" s="443"/>
      <c r="BM91" s="443"/>
      <c r="BN91" s="443"/>
      <c r="BO91" s="443"/>
      <c r="BP91" s="443"/>
      <c r="BQ91" s="443"/>
      <c r="BR91" s="443"/>
      <c r="BS91" s="443"/>
      <c r="BT91" s="443"/>
      <c r="BU91" s="443"/>
      <c r="BV91" s="443"/>
      <c r="BW91" s="443"/>
      <c r="BX91" s="425" t="s">
        <v>396</v>
      </c>
      <c r="BY91" s="426"/>
      <c r="BZ91" s="426"/>
      <c r="CA91" s="426"/>
      <c r="CB91" s="426"/>
      <c r="CC91" s="426"/>
      <c r="CD91" s="426"/>
      <c r="CE91" s="427"/>
      <c r="CF91" s="428" t="s">
        <v>397</v>
      </c>
      <c r="CG91" s="426"/>
      <c r="CH91" s="426"/>
      <c r="CI91" s="426"/>
      <c r="CJ91" s="426"/>
      <c r="CK91" s="426"/>
      <c r="CL91" s="426"/>
      <c r="CM91" s="426"/>
      <c r="CN91" s="426"/>
      <c r="CO91" s="426"/>
      <c r="CP91" s="426"/>
      <c r="CQ91" s="426"/>
      <c r="CR91" s="427"/>
      <c r="CS91" s="428" t="s">
        <v>398</v>
      </c>
      <c r="CT91" s="426"/>
      <c r="CU91" s="426"/>
      <c r="CV91" s="426"/>
      <c r="CW91" s="426"/>
      <c r="CX91" s="426"/>
      <c r="CY91" s="426"/>
      <c r="CZ91" s="426"/>
      <c r="DA91" s="426"/>
      <c r="DB91" s="426"/>
      <c r="DC91" s="426"/>
      <c r="DD91" s="426"/>
      <c r="DE91" s="427"/>
      <c r="DF91" s="405"/>
      <c r="DG91" s="406"/>
      <c r="DH91" s="406"/>
      <c r="DI91" s="406"/>
      <c r="DJ91" s="406"/>
      <c r="DK91" s="406"/>
      <c r="DL91" s="406"/>
      <c r="DM91" s="406"/>
      <c r="DN91" s="406"/>
      <c r="DO91" s="406"/>
      <c r="DP91" s="406"/>
      <c r="DQ91" s="406"/>
      <c r="DR91" s="407"/>
      <c r="DS91" s="405"/>
      <c r="DT91" s="406"/>
      <c r="DU91" s="406"/>
      <c r="DV91" s="406"/>
      <c r="DW91" s="406"/>
      <c r="DX91" s="406"/>
      <c r="DY91" s="406"/>
      <c r="DZ91" s="406"/>
      <c r="EA91" s="406"/>
      <c r="EB91" s="406"/>
      <c r="EC91" s="406"/>
      <c r="ED91" s="406"/>
      <c r="EE91" s="407"/>
      <c r="EF91" s="405"/>
      <c r="EG91" s="406"/>
      <c r="EH91" s="406"/>
      <c r="EI91" s="406"/>
      <c r="EJ91" s="406"/>
      <c r="EK91" s="406"/>
      <c r="EL91" s="406"/>
      <c r="EM91" s="406"/>
      <c r="EN91" s="406"/>
      <c r="EO91" s="406"/>
      <c r="EP91" s="406"/>
      <c r="EQ91" s="406"/>
      <c r="ER91" s="407"/>
      <c r="ES91" s="408" t="s">
        <v>67</v>
      </c>
      <c r="ET91" s="409"/>
      <c r="EU91" s="409"/>
      <c r="EV91" s="409"/>
      <c r="EW91" s="409"/>
      <c r="EX91" s="409"/>
      <c r="EY91" s="409"/>
      <c r="EZ91" s="409"/>
      <c r="FA91" s="409"/>
      <c r="FB91" s="409"/>
      <c r="FC91" s="409"/>
      <c r="FD91" s="409"/>
      <c r="FE91" s="410"/>
      <c r="FF91" s="216"/>
      <c r="FG91" s="216"/>
      <c r="FH91" s="216"/>
      <c r="FI91" s="216"/>
    </row>
    <row r="92" spans="1:192" ht="26.25" customHeight="1" x14ac:dyDescent="0.2">
      <c r="A92" s="442" t="s">
        <v>544</v>
      </c>
      <c r="B92" s="443"/>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c r="BR92" s="443"/>
      <c r="BS92" s="443"/>
      <c r="BT92" s="443"/>
      <c r="BU92" s="443"/>
      <c r="BV92" s="443"/>
      <c r="BW92" s="443"/>
      <c r="BX92" s="425" t="s">
        <v>399</v>
      </c>
      <c r="BY92" s="426"/>
      <c r="BZ92" s="426"/>
      <c r="CA92" s="426"/>
      <c r="CB92" s="426"/>
      <c r="CC92" s="426"/>
      <c r="CD92" s="426"/>
      <c r="CE92" s="427"/>
      <c r="CF92" s="428" t="s">
        <v>400</v>
      </c>
      <c r="CG92" s="426"/>
      <c r="CH92" s="426"/>
      <c r="CI92" s="426"/>
      <c r="CJ92" s="426"/>
      <c r="CK92" s="426"/>
      <c r="CL92" s="426"/>
      <c r="CM92" s="426"/>
      <c r="CN92" s="426"/>
      <c r="CO92" s="426"/>
      <c r="CP92" s="426"/>
      <c r="CQ92" s="426"/>
      <c r="CR92" s="427"/>
      <c r="CS92" s="428" t="s">
        <v>398</v>
      </c>
      <c r="CT92" s="426"/>
      <c r="CU92" s="426"/>
      <c r="CV92" s="426"/>
      <c r="CW92" s="426"/>
      <c r="CX92" s="426"/>
      <c r="CY92" s="426"/>
      <c r="CZ92" s="426"/>
      <c r="DA92" s="426"/>
      <c r="DB92" s="426"/>
      <c r="DC92" s="426"/>
      <c r="DD92" s="426"/>
      <c r="DE92" s="427"/>
      <c r="DF92" s="405"/>
      <c r="DG92" s="406"/>
      <c r="DH92" s="406"/>
      <c r="DI92" s="406"/>
      <c r="DJ92" s="406"/>
      <c r="DK92" s="406"/>
      <c r="DL92" s="406"/>
      <c r="DM92" s="406"/>
      <c r="DN92" s="406"/>
      <c r="DO92" s="406"/>
      <c r="DP92" s="406"/>
      <c r="DQ92" s="406"/>
      <c r="DR92" s="407"/>
      <c r="DS92" s="405"/>
      <c r="DT92" s="406"/>
      <c r="DU92" s="406"/>
      <c r="DV92" s="406"/>
      <c r="DW92" s="406"/>
      <c r="DX92" s="406"/>
      <c r="DY92" s="406"/>
      <c r="DZ92" s="406"/>
      <c r="EA92" s="406"/>
      <c r="EB92" s="406"/>
      <c r="EC92" s="406"/>
      <c r="ED92" s="406"/>
      <c r="EE92" s="407"/>
      <c r="EF92" s="405"/>
      <c r="EG92" s="406"/>
      <c r="EH92" s="406"/>
      <c r="EI92" s="406"/>
      <c r="EJ92" s="406"/>
      <c r="EK92" s="406"/>
      <c r="EL92" s="406"/>
      <c r="EM92" s="406"/>
      <c r="EN92" s="406"/>
      <c r="EO92" s="406"/>
      <c r="EP92" s="406"/>
      <c r="EQ92" s="406"/>
      <c r="ER92" s="407"/>
      <c r="ES92" s="408" t="s">
        <v>67</v>
      </c>
      <c r="ET92" s="409"/>
      <c r="EU92" s="409"/>
      <c r="EV92" s="409"/>
      <c r="EW92" s="409"/>
      <c r="EX92" s="409"/>
      <c r="EY92" s="409"/>
      <c r="EZ92" s="409"/>
      <c r="FA92" s="409"/>
      <c r="FB92" s="409"/>
      <c r="FC92" s="409"/>
      <c r="FD92" s="409"/>
      <c r="FE92" s="410"/>
      <c r="FF92" s="216"/>
      <c r="FG92" s="216"/>
      <c r="FH92" s="216"/>
      <c r="FI92" s="216"/>
    </row>
    <row r="93" spans="1:192" ht="15.75" customHeight="1" x14ac:dyDescent="0.2">
      <c r="A93" s="442" t="s">
        <v>533</v>
      </c>
      <c r="B93" s="443"/>
      <c r="C93" s="443"/>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3"/>
      <c r="BP93" s="443"/>
      <c r="BQ93" s="443"/>
      <c r="BR93" s="443"/>
      <c r="BS93" s="443"/>
      <c r="BT93" s="443"/>
      <c r="BU93" s="443"/>
      <c r="BV93" s="443"/>
      <c r="BW93" s="443"/>
      <c r="BX93" s="425" t="s">
        <v>399</v>
      </c>
      <c r="BY93" s="426"/>
      <c r="BZ93" s="426"/>
      <c r="CA93" s="426"/>
      <c r="CB93" s="426"/>
      <c r="CC93" s="426"/>
      <c r="CD93" s="426"/>
      <c r="CE93" s="427"/>
      <c r="CF93" s="428" t="s">
        <v>400</v>
      </c>
      <c r="CG93" s="426"/>
      <c r="CH93" s="426"/>
      <c r="CI93" s="426"/>
      <c r="CJ93" s="426"/>
      <c r="CK93" s="426"/>
      <c r="CL93" s="426"/>
      <c r="CM93" s="426"/>
      <c r="CN93" s="426"/>
      <c r="CO93" s="426"/>
      <c r="CP93" s="426"/>
      <c r="CQ93" s="426"/>
      <c r="CR93" s="427"/>
      <c r="CS93" s="428" t="s">
        <v>398</v>
      </c>
      <c r="CT93" s="426"/>
      <c r="CU93" s="426"/>
      <c r="CV93" s="426"/>
      <c r="CW93" s="426"/>
      <c r="CX93" s="426"/>
      <c r="CY93" s="426"/>
      <c r="CZ93" s="426"/>
      <c r="DA93" s="426"/>
      <c r="DB93" s="426"/>
      <c r="DC93" s="426"/>
      <c r="DD93" s="426"/>
      <c r="DE93" s="427"/>
      <c r="DF93" s="405"/>
      <c r="DG93" s="406"/>
      <c r="DH93" s="406"/>
      <c r="DI93" s="406"/>
      <c r="DJ93" s="406"/>
      <c r="DK93" s="406"/>
      <c r="DL93" s="406"/>
      <c r="DM93" s="406"/>
      <c r="DN93" s="406"/>
      <c r="DO93" s="406"/>
      <c r="DP93" s="406"/>
      <c r="DQ93" s="406"/>
      <c r="DR93" s="407"/>
      <c r="DS93" s="405"/>
      <c r="DT93" s="406"/>
      <c r="DU93" s="406"/>
      <c r="DV93" s="406"/>
      <c r="DW93" s="406"/>
      <c r="DX93" s="406"/>
      <c r="DY93" s="406"/>
      <c r="DZ93" s="406"/>
      <c r="EA93" s="406"/>
      <c r="EB93" s="406"/>
      <c r="EC93" s="406"/>
      <c r="ED93" s="406"/>
      <c r="EE93" s="407"/>
      <c r="EF93" s="405"/>
      <c r="EG93" s="406"/>
      <c r="EH93" s="406"/>
      <c r="EI93" s="406"/>
      <c r="EJ93" s="406"/>
      <c r="EK93" s="406"/>
      <c r="EL93" s="406"/>
      <c r="EM93" s="406"/>
      <c r="EN93" s="406"/>
      <c r="EO93" s="406"/>
      <c r="EP93" s="406"/>
      <c r="EQ93" s="406"/>
      <c r="ER93" s="407"/>
      <c r="ES93" s="408" t="s">
        <v>67</v>
      </c>
      <c r="ET93" s="409"/>
      <c r="EU93" s="409"/>
      <c r="EV93" s="409"/>
      <c r="EW93" s="409"/>
      <c r="EX93" s="409"/>
      <c r="EY93" s="409"/>
      <c r="EZ93" s="409"/>
      <c r="FA93" s="409"/>
      <c r="FB93" s="409"/>
      <c r="FC93" s="409"/>
      <c r="FD93" s="409"/>
      <c r="FE93" s="410"/>
      <c r="FF93" s="216"/>
      <c r="FG93" s="216"/>
      <c r="FH93" s="216"/>
      <c r="FI93" s="216"/>
      <c r="GH93" s="279"/>
      <c r="GI93" s="279"/>
      <c r="GJ93" s="279"/>
    </row>
    <row r="94" spans="1:192" ht="19.5" customHeight="1" x14ac:dyDescent="0.2">
      <c r="A94" s="442" t="s">
        <v>520</v>
      </c>
      <c r="B94" s="443"/>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c r="BI94" s="443"/>
      <c r="BJ94" s="443"/>
      <c r="BK94" s="443"/>
      <c r="BL94" s="443"/>
      <c r="BM94" s="443"/>
      <c r="BN94" s="443"/>
      <c r="BO94" s="443"/>
      <c r="BP94" s="443"/>
      <c r="BQ94" s="443"/>
      <c r="BR94" s="443"/>
      <c r="BS94" s="443"/>
      <c r="BT94" s="443"/>
      <c r="BU94" s="443"/>
      <c r="BV94" s="443"/>
      <c r="BW94" s="443"/>
      <c r="BX94" s="425" t="s">
        <v>401</v>
      </c>
      <c r="BY94" s="426"/>
      <c r="BZ94" s="426"/>
      <c r="CA94" s="426"/>
      <c r="CB94" s="426"/>
      <c r="CC94" s="426"/>
      <c r="CD94" s="426"/>
      <c r="CE94" s="427"/>
      <c r="CF94" s="428" t="s">
        <v>402</v>
      </c>
      <c r="CG94" s="426"/>
      <c r="CH94" s="426"/>
      <c r="CI94" s="426"/>
      <c r="CJ94" s="426"/>
      <c r="CK94" s="426"/>
      <c r="CL94" s="426"/>
      <c r="CM94" s="426"/>
      <c r="CN94" s="426"/>
      <c r="CO94" s="426"/>
      <c r="CP94" s="426"/>
      <c r="CQ94" s="426"/>
      <c r="CR94" s="427"/>
      <c r="CS94" s="428" t="s">
        <v>403</v>
      </c>
      <c r="CT94" s="426"/>
      <c r="CU94" s="426"/>
      <c r="CV94" s="426"/>
      <c r="CW94" s="426"/>
      <c r="CX94" s="426"/>
      <c r="CY94" s="426"/>
      <c r="CZ94" s="426"/>
      <c r="DA94" s="426"/>
      <c r="DB94" s="426"/>
      <c r="DC94" s="426"/>
      <c r="DD94" s="426"/>
      <c r="DE94" s="427"/>
      <c r="DF94" s="405"/>
      <c r="DG94" s="406"/>
      <c r="DH94" s="406"/>
      <c r="DI94" s="406"/>
      <c r="DJ94" s="406"/>
      <c r="DK94" s="406"/>
      <c r="DL94" s="406"/>
      <c r="DM94" s="406"/>
      <c r="DN94" s="406"/>
      <c r="DO94" s="406"/>
      <c r="DP94" s="406"/>
      <c r="DQ94" s="406"/>
      <c r="DR94" s="407"/>
      <c r="DS94" s="405"/>
      <c r="DT94" s="406"/>
      <c r="DU94" s="406"/>
      <c r="DV94" s="406"/>
      <c r="DW94" s="406"/>
      <c r="DX94" s="406"/>
      <c r="DY94" s="406"/>
      <c r="DZ94" s="406"/>
      <c r="EA94" s="406"/>
      <c r="EB94" s="406"/>
      <c r="EC94" s="406"/>
      <c r="ED94" s="406"/>
      <c r="EE94" s="407"/>
      <c r="EF94" s="405"/>
      <c r="EG94" s="406"/>
      <c r="EH94" s="406"/>
      <c r="EI94" s="406"/>
      <c r="EJ94" s="406"/>
      <c r="EK94" s="406"/>
      <c r="EL94" s="406"/>
      <c r="EM94" s="406"/>
      <c r="EN94" s="406"/>
      <c r="EO94" s="406"/>
      <c r="EP94" s="406"/>
      <c r="EQ94" s="406"/>
      <c r="ER94" s="407"/>
      <c r="ES94" s="408" t="s">
        <v>67</v>
      </c>
      <c r="ET94" s="409"/>
      <c r="EU94" s="409"/>
      <c r="EV94" s="409"/>
      <c r="EW94" s="409"/>
      <c r="EX94" s="409"/>
      <c r="EY94" s="409"/>
      <c r="EZ94" s="409"/>
      <c r="FA94" s="409"/>
      <c r="FB94" s="409"/>
      <c r="FC94" s="409"/>
      <c r="FD94" s="409"/>
      <c r="FE94" s="410"/>
      <c r="FF94" s="216"/>
      <c r="FG94" s="216"/>
      <c r="FH94" s="216"/>
      <c r="FI94" s="216"/>
    </row>
    <row r="95" spans="1:192" ht="27" customHeight="1" x14ac:dyDescent="0.2">
      <c r="A95" s="442" t="s">
        <v>545</v>
      </c>
      <c r="B95" s="443"/>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3"/>
      <c r="BJ95" s="443"/>
      <c r="BK95" s="443"/>
      <c r="BL95" s="443"/>
      <c r="BM95" s="443"/>
      <c r="BN95" s="443"/>
      <c r="BO95" s="443"/>
      <c r="BP95" s="443"/>
      <c r="BQ95" s="443"/>
      <c r="BR95" s="443"/>
      <c r="BS95" s="443"/>
      <c r="BT95" s="443"/>
      <c r="BU95" s="443"/>
      <c r="BV95" s="443"/>
      <c r="BW95" s="443"/>
      <c r="BX95" s="425" t="s">
        <v>401</v>
      </c>
      <c r="BY95" s="426"/>
      <c r="BZ95" s="426"/>
      <c r="CA95" s="426"/>
      <c r="CB95" s="426"/>
      <c r="CC95" s="426"/>
      <c r="CD95" s="426"/>
      <c r="CE95" s="427"/>
      <c r="CF95" s="428" t="s">
        <v>402</v>
      </c>
      <c r="CG95" s="426"/>
      <c r="CH95" s="426"/>
      <c r="CI95" s="426"/>
      <c r="CJ95" s="426"/>
      <c r="CK95" s="426"/>
      <c r="CL95" s="426"/>
      <c r="CM95" s="426"/>
      <c r="CN95" s="426"/>
      <c r="CO95" s="426"/>
      <c r="CP95" s="426"/>
      <c r="CQ95" s="426"/>
      <c r="CR95" s="427"/>
      <c r="CS95" s="428" t="s">
        <v>403</v>
      </c>
      <c r="CT95" s="426"/>
      <c r="CU95" s="426"/>
      <c r="CV95" s="426"/>
      <c r="CW95" s="426"/>
      <c r="CX95" s="426"/>
      <c r="CY95" s="426"/>
      <c r="CZ95" s="426"/>
      <c r="DA95" s="426"/>
      <c r="DB95" s="426"/>
      <c r="DC95" s="426"/>
      <c r="DD95" s="426"/>
      <c r="DE95" s="427"/>
      <c r="DF95" s="405">
        <v>0</v>
      </c>
      <c r="DG95" s="406"/>
      <c r="DH95" s="406"/>
      <c r="DI95" s="406"/>
      <c r="DJ95" s="406"/>
      <c r="DK95" s="406"/>
      <c r="DL95" s="406"/>
      <c r="DM95" s="406"/>
      <c r="DN95" s="406"/>
      <c r="DO95" s="406"/>
      <c r="DP95" s="406"/>
      <c r="DQ95" s="406"/>
      <c r="DR95" s="407"/>
      <c r="DS95" s="405"/>
      <c r="DT95" s="406"/>
      <c r="DU95" s="406"/>
      <c r="DV95" s="406"/>
      <c r="DW95" s="406"/>
      <c r="DX95" s="406"/>
      <c r="DY95" s="406"/>
      <c r="DZ95" s="406"/>
      <c r="EA95" s="406"/>
      <c r="EB95" s="406"/>
      <c r="EC95" s="406"/>
      <c r="ED95" s="406"/>
      <c r="EE95" s="407"/>
      <c r="EF95" s="405"/>
      <c r="EG95" s="406"/>
      <c r="EH95" s="406"/>
      <c r="EI95" s="406"/>
      <c r="EJ95" s="406"/>
      <c r="EK95" s="406"/>
      <c r="EL95" s="406"/>
      <c r="EM95" s="406"/>
      <c r="EN95" s="406"/>
      <c r="EO95" s="406"/>
      <c r="EP95" s="406"/>
      <c r="EQ95" s="406"/>
      <c r="ER95" s="407"/>
      <c r="ES95" s="408" t="s">
        <v>67</v>
      </c>
      <c r="ET95" s="409"/>
      <c r="EU95" s="409"/>
      <c r="EV95" s="409"/>
      <c r="EW95" s="409"/>
      <c r="EX95" s="409"/>
      <c r="EY95" s="409"/>
      <c r="EZ95" s="409"/>
      <c r="FA95" s="409"/>
      <c r="FB95" s="409"/>
      <c r="FC95" s="409"/>
      <c r="FD95" s="409"/>
      <c r="FE95" s="410"/>
      <c r="FF95" s="216"/>
      <c r="FG95" s="216"/>
      <c r="FH95" s="216"/>
      <c r="FI95" s="216"/>
    </row>
    <row r="96" spans="1:192" ht="11.25" customHeight="1" x14ac:dyDescent="0.2">
      <c r="A96" s="444" t="s">
        <v>404</v>
      </c>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5"/>
      <c r="BJ96" s="445"/>
      <c r="BK96" s="445"/>
      <c r="BL96" s="445"/>
      <c r="BM96" s="445"/>
      <c r="BN96" s="445"/>
      <c r="BO96" s="445"/>
      <c r="BP96" s="445"/>
      <c r="BQ96" s="445"/>
      <c r="BR96" s="445"/>
      <c r="BS96" s="445"/>
      <c r="BT96" s="445"/>
      <c r="BU96" s="445"/>
      <c r="BV96" s="445"/>
      <c r="BW96" s="445"/>
      <c r="BX96" s="425" t="s">
        <v>405</v>
      </c>
      <c r="BY96" s="426"/>
      <c r="BZ96" s="426"/>
      <c r="CA96" s="426"/>
      <c r="CB96" s="426"/>
      <c r="CC96" s="426"/>
      <c r="CD96" s="426"/>
      <c r="CE96" s="427"/>
      <c r="CF96" s="428" t="s">
        <v>67</v>
      </c>
      <c r="CG96" s="426"/>
      <c r="CH96" s="426"/>
      <c r="CI96" s="426"/>
      <c r="CJ96" s="426"/>
      <c r="CK96" s="426"/>
      <c r="CL96" s="426"/>
      <c r="CM96" s="426"/>
      <c r="CN96" s="426"/>
      <c r="CO96" s="426"/>
      <c r="CP96" s="426"/>
      <c r="CQ96" s="426"/>
      <c r="CR96" s="427"/>
      <c r="CS96" s="428"/>
      <c r="CT96" s="426"/>
      <c r="CU96" s="426"/>
      <c r="CV96" s="426"/>
      <c r="CW96" s="426"/>
      <c r="CX96" s="426"/>
      <c r="CY96" s="426"/>
      <c r="CZ96" s="426"/>
      <c r="DA96" s="426"/>
      <c r="DB96" s="426"/>
      <c r="DC96" s="426"/>
      <c r="DD96" s="426"/>
      <c r="DE96" s="427"/>
      <c r="DF96" s="405"/>
      <c r="DG96" s="406"/>
      <c r="DH96" s="406"/>
      <c r="DI96" s="406"/>
      <c r="DJ96" s="406"/>
      <c r="DK96" s="406"/>
      <c r="DL96" s="406"/>
      <c r="DM96" s="406"/>
      <c r="DN96" s="406"/>
      <c r="DO96" s="406"/>
      <c r="DP96" s="406"/>
      <c r="DQ96" s="406"/>
      <c r="DR96" s="407"/>
      <c r="DS96" s="405"/>
      <c r="DT96" s="406"/>
      <c r="DU96" s="406"/>
      <c r="DV96" s="406"/>
      <c r="DW96" s="406"/>
      <c r="DX96" s="406"/>
      <c r="DY96" s="406"/>
      <c r="DZ96" s="406"/>
      <c r="EA96" s="406"/>
      <c r="EB96" s="406"/>
      <c r="EC96" s="406"/>
      <c r="ED96" s="406"/>
      <c r="EE96" s="407"/>
      <c r="EF96" s="405"/>
      <c r="EG96" s="406"/>
      <c r="EH96" s="406"/>
      <c r="EI96" s="406"/>
      <c r="EJ96" s="406"/>
      <c r="EK96" s="406"/>
      <c r="EL96" s="406"/>
      <c r="EM96" s="406"/>
      <c r="EN96" s="406"/>
      <c r="EO96" s="406"/>
      <c r="EP96" s="406"/>
      <c r="EQ96" s="406"/>
      <c r="ER96" s="407"/>
      <c r="ES96" s="408" t="s">
        <v>67</v>
      </c>
      <c r="ET96" s="409"/>
      <c r="EU96" s="409"/>
      <c r="EV96" s="409"/>
      <c r="EW96" s="409"/>
      <c r="EX96" s="409"/>
      <c r="EY96" s="409"/>
      <c r="EZ96" s="409"/>
      <c r="FA96" s="409"/>
      <c r="FB96" s="409"/>
      <c r="FC96" s="409"/>
      <c r="FD96" s="409"/>
      <c r="FE96" s="410"/>
      <c r="FF96" s="216"/>
      <c r="FG96" s="216"/>
      <c r="FH96" s="216"/>
      <c r="FI96" s="216"/>
    </row>
    <row r="97" spans="1:165" ht="11.25" customHeight="1" x14ac:dyDescent="0.2">
      <c r="A97" s="442" t="s">
        <v>406</v>
      </c>
      <c r="B97" s="443"/>
      <c r="C97" s="443"/>
      <c r="D97" s="443"/>
      <c r="E97" s="443"/>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c r="BI97" s="443"/>
      <c r="BJ97" s="443"/>
      <c r="BK97" s="443"/>
      <c r="BL97" s="443"/>
      <c r="BM97" s="443"/>
      <c r="BN97" s="443"/>
      <c r="BO97" s="443"/>
      <c r="BP97" s="443"/>
      <c r="BQ97" s="443"/>
      <c r="BR97" s="443"/>
      <c r="BS97" s="443"/>
      <c r="BT97" s="443"/>
      <c r="BU97" s="443"/>
      <c r="BV97" s="443"/>
      <c r="BW97" s="443"/>
      <c r="BX97" s="425" t="s">
        <v>407</v>
      </c>
      <c r="BY97" s="426"/>
      <c r="BZ97" s="426"/>
      <c r="CA97" s="426"/>
      <c r="CB97" s="426"/>
      <c r="CC97" s="426"/>
      <c r="CD97" s="426"/>
      <c r="CE97" s="427"/>
      <c r="CF97" s="428" t="s">
        <v>408</v>
      </c>
      <c r="CG97" s="426"/>
      <c r="CH97" s="426"/>
      <c r="CI97" s="426"/>
      <c r="CJ97" s="426"/>
      <c r="CK97" s="426"/>
      <c r="CL97" s="426"/>
      <c r="CM97" s="426"/>
      <c r="CN97" s="426"/>
      <c r="CO97" s="426"/>
      <c r="CP97" s="426"/>
      <c r="CQ97" s="426"/>
      <c r="CR97" s="427"/>
      <c r="CS97" s="428"/>
      <c r="CT97" s="426"/>
      <c r="CU97" s="426"/>
      <c r="CV97" s="426"/>
      <c r="CW97" s="426"/>
      <c r="CX97" s="426"/>
      <c r="CY97" s="426"/>
      <c r="CZ97" s="426"/>
      <c r="DA97" s="426"/>
      <c r="DB97" s="426"/>
      <c r="DC97" s="426"/>
      <c r="DD97" s="426"/>
      <c r="DE97" s="427"/>
      <c r="DF97" s="405"/>
      <c r="DG97" s="406"/>
      <c r="DH97" s="406"/>
      <c r="DI97" s="406"/>
      <c r="DJ97" s="406"/>
      <c r="DK97" s="406"/>
      <c r="DL97" s="406"/>
      <c r="DM97" s="406"/>
      <c r="DN97" s="406"/>
      <c r="DO97" s="406"/>
      <c r="DP97" s="406"/>
      <c r="DQ97" s="406"/>
      <c r="DR97" s="407"/>
      <c r="DS97" s="405"/>
      <c r="DT97" s="406"/>
      <c r="DU97" s="406"/>
      <c r="DV97" s="406"/>
      <c r="DW97" s="406"/>
      <c r="DX97" s="406"/>
      <c r="DY97" s="406"/>
      <c r="DZ97" s="406"/>
      <c r="EA97" s="406"/>
      <c r="EB97" s="406"/>
      <c r="EC97" s="406"/>
      <c r="ED97" s="406"/>
      <c r="EE97" s="407"/>
      <c r="EF97" s="405"/>
      <c r="EG97" s="406"/>
      <c r="EH97" s="406"/>
      <c r="EI97" s="406"/>
      <c r="EJ97" s="406"/>
      <c r="EK97" s="406"/>
      <c r="EL97" s="406"/>
      <c r="EM97" s="406"/>
      <c r="EN97" s="406"/>
      <c r="EO97" s="406"/>
      <c r="EP97" s="406"/>
      <c r="EQ97" s="406"/>
      <c r="ER97" s="407"/>
      <c r="ES97" s="408" t="s">
        <v>67</v>
      </c>
      <c r="ET97" s="409"/>
      <c r="EU97" s="409"/>
      <c r="EV97" s="409"/>
      <c r="EW97" s="409"/>
      <c r="EX97" s="409"/>
      <c r="EY97" s="409"/>
      <c r="EZ97" s="409"/>
      <c r="FA97" s="409"/>
      <c r="FB97" s="409"/>
      <c r="FC97" s="409"/>
      <c r="FD97" s="409"/>
      <c r="FE97" s="410"/>
      <c r="FF97" s="216"/>
      <c r="FG97" s="216"/>
      <c r="FH97" s="216"/>
      <c r="FI97" s="216"/>
    </row>
    <row r="98" spans="1:165" ht="41.25" customHeight="1" x14ac:dyDescent="0.2">
      <c r="A98" s="442" t="s">
        <v>409</v>
      </c>
      <c r="B98" s="443"/>
      <c r="C98" s="443"/>
      <c r="D98" s="443"/>
      <c r="E98" s="443"/>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3"/>
      <c r="BP98" s="443"/>
      <c r="BQ98" s="443"/>
      <c r="BR98" s="443"/>
      <c r="BS98" s="443"/>
      <c r="BT98" s="443"/>
      <c r="BU98" s="443"/>
      <c r="BV98" s="443"/>
      <c r="BW98" s="443"/>
      <c r="BX98" s="425" t="s">
        <v>410</v>
      </c>
      <c r="BY98" s="426"/>
      <c r="BZ98" s="426"/>
      <c r="CA98" s="426"/>
      <c r="CB98" s="426"/>
      <c r="CC98" s="426"/>
      <c r="CD98" s="426"/>
      <c r="CE98" s="427"/>
      <c r="CF98" s="428" t="s">
        <v>411</v>
      </c>
      <c r="CG98" s="426"/>
      <c r="CH98" s="426"/>
      <c r="CI98" s="426"/>
      <c r="CJ98" s="426"/>
      <c r="CK98" s="426"/>
      <c r="CL98" s="426"/>
      <c r="CM98" s="426"/>
      <c r="CN98" s="426"/>
      <c r="CO98" s="426"/>
      <c r="CP98" s="426"/>
      <c r="CQ98" s="426"/>
      <c r="CR98" s="427"/>
      <c r="CS98" s="428"/>
      <c r="CT98" s="426"/>
      <c r="CU98" s="426"/>
      <c r="CV98" s="426"/>
      <c r="CW98" s="426"/>
      <c r="CX98" s="426"/>
      <c r="CY98" s="426"/>
      <c r="CZ98" s="426"/>
      <c r="DA98" s="426"/>
      <c r="DB98" s="426"/>
      <c r="DC98" s="426"/>
      <c r="DD98" s="426"/>
      <c r="DE98" s="427"/>
      <c r="DF98" s="405"/>
      <c r="DG98" s="406"/>
      <c r="DH98" s="406"/>
      <c r="DI98" s="406"/>
      <c r="DJ98" s="406"/>
      <c r="DK98" s="406"/>
      <c r="DL98" s="406"/>
      <c r="DM98" s="406"/>
      <c r="DN98" s="406"/>
      <c r="DO98" s="406"/>
      <c r="DP98" s="406"/>
      <c r="DQ98" s="406"/>
      <c r="DR98" s="407"/>
      <c r="DS98" s="405"/>
      <c r="DT98" s="406"/>
      <c r="DU98" s="406"/>
      <c r="DV98" s="406"/>
      <c r="DW98" s="406"/>
      <c r="DX98" s="406"/>
      <c r="DY98" s="406"/>
      <c r="DZ98" s="406"/>
      <c r="EA98" s="406"/>
      <c r="EB98" s="406"/>
      <c r="EC98" s="406"/>
      <c r="ED98" s="406"/>
      <c r="EE98" s="407"/>
      <c r="EF98" s="405"/>
      <c r="EG98" s="406"/>
      <c r="EH98" s="406"/>
      <c r="EI98" s="406"/>
      <c r="EJ98" s="406"/>
      <c r="EK98" s="406"/>
      <c r="EL98" s="406"/>
      <c r="EM98" s="406"/>
      <c r="EN98" s="406"/>
      <c r="EO98" s="406"/>
      <c r="EP98" s="406"/>
      <c r="EQ98" s="406"/>
      <c r="ER98" s="407"/>
      <c r="ES98" s="408" t="s">
        <v>67</v>
      </c>
      <c r="ET98" s="409"/>
      <c r="EU98" s="409"/>
      <c r="EV98" s="409"/>
      <c r="EW98" s="409"/>
      <c r="EX98" s="409"/>
      <c r="EY98" s="409"/>
      <c r="EZ98" s="409"/>
      <c r="FA98" s="409"/>
      <c r="FB98" s="409"/>
      <c r="FC98" s="409"/>
      <c r="FD98" s="409"/>
      <c r="FE98" s="410"/>
      <c r="FF98" s="216"/>
      <c r="FG98" s="216"/>
      <c r="FH98" s="216"/>
      <c r="FI98" s="216"/>
    </row>
    <row r="99" spans="1:165" ht="11.25" customHeight="1" x14ac:dyDescent="0.2">
      <c r="A99" s="442" t="s">
        <v>412</v>
      </c>
      <c r="B99" s="443"/>
      <c r="C99" s="443"/>
      <c r="D99" s="443"/>
      <c r="E99" s="443"/>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3"/>
      <c r="AY99" s="443"/>
      <c r="AZ99" s="443"/>
      <c r="BA99" s="443"/>
      <c r="BB99" s="443"/>
      <c r="BC99" s="443"/>
      <c r="BD99" s="443"/>
      <c r="BE99" s="443"/>
      <c r="BF99" s="443"/>
      <c r="BG99" s="443"/>
      <c r="BH99" s="443"/>
      <c r="BI99" s="443"/>
      <c r="BJ99" s="443"/>
      <c r="BK99" s="443"/>
      <c r="BL99" s="443"/>
      <c r="BM99" s="443"/>
      <c r="BN99" s="443"/>
      <c r="BO99" s="443"/>
      <c r="BP99" s="443"/>
      <c r="BQ99" s="443"/>
      <c r="BR99" s="443"/>
      <c r="BS99" s="443"/>
      <c r="BT99" s="443"/>
      <c r="BU99" s="443"/>
      <c r="BV99" s="443"/>
      <c r="BW99" s="443"/>
      <c r="BX99" s="425" t="s">
        <v>413</v>
      </c>
      <c r="BY99" s="426"/>
      <c r="BZ99" s="426"/>
      <c r="CA99" s="426"/>
      <c r="CB99" s="426"/>
      <c r="CC99" s="426"/>
      <c r="CD99" s="426"/>
      <c r="CE99" s="427"/>
      <c r="CF99" s="428" t="s">
        <v>414</v>
      </c>
      <c r="CG99" s="426"/>
      <c r="CH99" s="426"/>
      <c r="CI99" s="426"/>
      <c r="CJ99" s="426"/>
      <c r="CK99" s="426"/>
      <c r="CL99" s="426"/>
      <c r="CM99" s="426"/>
      <c r="CN99" s="426"/>
      <c r="CO99" s="426"/>
      <c r="CP99" s="426"/>
      <c r="CQ99" s="426"/>
      <c r="CR99" s="427"/>
      <c r="CS99" s="428"/>
      <c r="CT99" s="426"/>
      <c r="CU99" s="426"/>
      <c r="CV99" s="426"/>
      <c r="CW99" s="426"/>
      <c r="CX99" s="426"/>
      <c r="CY99" s="426"/>
      <c r="CZ99" s="426"/>
      <c r="DA99" s="426"/>
      <c r="DB99" s="426"/>
      <c r="DC99" s="426"/>
      <c r="DD99" s="426"/>
      <c r="DE99" s="427"/>
      <c r="DF99" s="405"/>
      <c r="DG99" s="406"/>
      <c r="DH99" s="406"/>
      <c r="DI99" s="406"/>
      <c r="DJ99" s="406"/>
      <c r="DK99" s="406"/>
      <c r="DL99" s="406"/>
      <c r="DM99" s="406"/>
      <c r="DN99" s="406"/>
      <c r="DO99" s="406"/>
      <c r="DP99" s="406"/>
      <c r="DQ99" s="406"/>
      <c r="DR99" s="407"/>
      <c r="DS99" s="405"/>
      <c r="DT99" s="406"/>
      <c r="DU99" s="406"/>
      <c r="DV99" s="406"/>
      <c r="DW99" s="406"/>
      <c r="DX99" s="406"/>
      <c r="DY99" s="406"/>
      <c r="DZ99" s="406"/>
      <c r="EA99" s="406"/>
      <c r="EB99" s="406"/>
      <c r="EC99" s="406"/>
      <c r="ED99" s="406"/>
      <c r="EE99" s="407"/>
      <c r="EF99" s="405"/>
      <c r="EG99" s="406"/>
      <c r="EH99" s="406"/>
      <c r="EI99" s="406"/>
      <c r="EJ99" s="406"/>
      <c r="EK99" s="406"/>
      <c r="EL99" s="406"/>
      <c r="EM99" s="406"/>
      <c r="EN99" s="406"/>
      <c r="EO99" s="406"/>
      <c r="EP99" s="406"/>
      <c r="EQ99" s="406"/>
      <c r="ER99" s="407"/>
      <c r="ES99" s="408" t="s">
        <v>67</v>
      </c>
      <c r="ET99" s="409"/>
      <c r="EU99" s="409"/>
      <c r="EV99" s="409"/>
      <c r="EW99" s="409"/>
      <c r="EX99" s="409"/>
      <c r="EY99" s="409"/>
      <c r="EZ99" s="409"/>
      <c r="FA99" s="409"/>
      <c r="FB99" s="409"/>
      <c r="FC99" s="409"/>
      <c r="FD99" s="409"/>
      <c r="FE99" s="410"/>
      <c r="FF99" s="216"/>
      <c r="FG99" s="216"/>
      <c r="FH99" s="216"/>
      <c r="FI99" s="216"/>
    </row>
    <row r="100" spans="1:165" ht="11.25" customHeight="1" x14ac:dyDescent="0.2">
      <c r="A100" s="444" t="s">
        <v>415</v>
      </c>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25" t="s">
        <v>416</v>
      </c>
      <c r="BY100" s="426"/>
      <c r="BZ100" s="426"/>
      <c r="CA100" s="426"/>
      <c r="CB100" s="426"/>
      <c r="CC100" s="426"/>
      <c r="CD100" s="426"/>
      <c r="CE100" s="427"/>
      <c r="CF100" s="428" t="s">
        <v>67</v>
      </c>
      <c r="CG100" s="426"/>
      <c r="CH100" s="426"/>
      <c r="CI100" s="426"/>
      <c r="CJ100" s="426"/>
      <c r="CK100" s="426"/>
      <c r="CL100" s="426"/>
      <c r="CM100" s="426"/>
      <c r="CN100" s="426"/>
      <c r="CO100" s="426"/>
      <c r="CP100" s="426"/>
      <c r="CQ100" s="426"/>
      <c r="CR100" s="427"/>
      <c r="CS100" s="428"/>
      <c r="CT100" s="426"/>
      <c r="CU100" s="426"/>
      <c r="CV100" s="426"/>
      <c r="CW100" s="426"/>
      <c r="CX100" s="426"/>
      <c r="CY100" s="426"/>
      <c r="CZ100" s="426"/>
      <c r="DA100" s="426"/>
      <c r="DB100" s="426"/>
      <c r="DC100" s="426"/>
      <c r="DD100" s="426"/>
      <c r="DE100" s="427"/>
      <c r="DF100" s="405">
        <f>DF101+DF102</f>
        <v>6673.36</v>
      </c>
      <c r="DG100" s="406"/>
      <c r="DH100" s="406"/>
      <c r="DI100" s="406"/>
      <c r="DJ100" s="406"/>
      <c r="DK100" s="406"/>
      <c r="DL100" s="406"/>
      <c r="DM100" s="406"/>
      <c r="DN100" s="406"/>
      <c r="DO100" s="406"/>
      <c r="DP100" s="406"/>
      <c r="DQ100" s="406"/>
      <c r="DR100" s="407"/>
      <c r="DS100" s="405"/>
      <c r="DT100" s="406"/>
      <c r="DU100" s="406"/>
      <c r="DV100" s="406"/>
      <c r="DW100" s="406"/>
      <c r="DX100" s="406"/>
      <c r="DY100" s="406"/>
      <c r="DZ100" s="406"/>
      <c r="EA100" s="406"/>
      <c r="EB100" s="406"/>
      <c r="EC100" s="406"/>
      <c r="ED100" s="406"/>
      <c r="EE100" s="407"/>
      <c r="EF100" s="405"/>
      <c r="EG100" s="406"/>
      <c r="EH100" s="406"/>
      <c r="EI100" s="406"/>
      <c r="EJ100" s="406"/>
      <c r="EK100" s="406"/>
      <c r="EL100" s="406"/>
      <c r="EM100" s="406"/>
      <c r="EN100" s="406"/>
      <c r="EO100" s="406"/>
      <c r="EP100" s="406"/>
      <c r="EQ100" s="406"/>
      <c r="ER100" s="407"/>
      <c r="ES100" s="408" t="s">
        <v>67</v>
      </c>
      <c r="ET100" s="409"/>
      <c r="EU100" s="409"/>
      <c r="EV100" s="409"/>
      <c r="EW100" s="409"/>
      <c r="EX100" s="409"/>
      <c r="EY100" s="409"/>
      <c r="EZ100" s="409"/>
      <c r="FA100" s="409"/>
      <c r="FB100" s="409"/>
      <c r="FC100" s="409"/>
      <c r="FD100" s="409"/>
      <c r="FE100" s="410"/>
      <c r="FF100" s="216"/>
      <c r="FG100" s="216"/>
      <c r="FH100" s="216"/>
      <c r="FI100" s="216"/>
    </row>
    <row r="101" spans="1:165" ht="23.25" customHeight="1" x14ac:dyDescent="0.2">
      <c r="A101" s="442" t="s">
        <v>546</v>
      </c>
      <c r="B101" s="443"/>
      <c r="C101" s="443"/>
      <c r="D101" s="443"/>
      <c r="E101" s="443"/>
      <c r="F101" s="443"/>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43"/>
      <c r="BO101" s="443"/>
      <c r="BP101" s="443"/>
      <c r="BQ101" s="443"/>
      <c r="BR101" s="443"/>
      <c r="BS101" s="443"/>
      <c r="BT101" s="443"/>
      <c r="BU101" s="443"/>
      <c r="BV101" s="443"/>
      <c r="BW101" s="443"/>
      <c r="BX101" s="425" t="s">
        <v>417</v>
      </c>
      <c r="BY101" s="426"/>
      <c r="BZ101" s="426"/>
      <c r="CA101" s="426"/>
      <c r="CB101" s="426"/>
      <c r="CC101" s="426"/>
      <c r="CD101" s="426"/>
      <c r="CE101" s="427"/>
      <c r="CF101" s="428" t="s">
        <v>418</v>
      </c>
      <c r="CG101" s="426"/>
      <c r="CH101" s="426"/>
      <c r="CI101" s="426"/>
      <c r="CJ101" s="426"/>
      <c r="CK101" s="426"/>
      <c r="CL101" s="426"/>
      <c r="CM101" s="426"/>
      <c r="CN101" s="426"/>
      <c r="CO101" s="426"/>
      <c r="CP101" s="426"/>
      <c r="CQ101" s="426"/>
      <c r="CR101" s="427"/>
      <c r="CS101" s="428" t="s">
        <v>532</v>
      </c>
      <c r="CT101" s="426"/>
      <c r="CU101" s="426"/>
      <c r="CV101" s="426"/>
      <c r="CW101" s="426"/>
      <c r="CX101" s="426"/>
      <c r="CY101" s="426"/>
      <c r="CZ101" s="426"/>
      <c r="DA101" s="426"/>
      <c r="DB101" s="426"/>
      <c r="DC101" s="426"/>
      <c r="DD101" s="426"/>
      <c r="DE101" s="427"/>
      <c r="DF101" s="405"/>
      <c r="DG101" s="406"/>
      <c r="DH101" s="406"/>
      <c r="DI101" s="406"/>
      <c r="DJ101" s="406"/>
      <c r="DK101" s="406"/>
      <c r="DL101" s="406"/>
      <c r="DM101" s="406"/>
      <c r="DN101" s="406"/>
      <c r="DO101" s="406"/>
      <c r="DP101" s="406"/>
      <c r="DQ101" s="406"/>
      <c r="DR101" s="407"/>
      <c r="DS101" s="405"/>
      <c r="DT101" s="406"/>
      <c r="DU101" s="406"/>
      <c r="DV101" s="406"/>
      <c r="DW101" s="406"/>
      <c r="DX101" s="406"/>
      <c r="DY101" s="406"/>
      <c r="DZ101" s="406"/>
      <c r="EA101" s="406"/>
      <c r="EB101" s="406"/>
      <c r="EC101" s="406"/>
      <c r="ED101" s="406"/>
      <c r="EE101" s="407"/>
      <c r="EF101" s="405"/>
      <c r="EG101" s="406"/>
      <c r="EH101" s="406"/>
      <c r="EI101" s="406"/>
      <c r="EJ101" s="406"/>
      <c r="EK101" s="406"/>
      <c r="EL101" s="406"/>
      <c r="EM101" s="406"/>
      <c r="EN101" s="406"/>
      <c r="EO101" s="406"/>
      <c r="EP101" s="406"/>
      <c r="EQ101" s="406"/>
      <c r="ER101" s="407"/>
      <c r="ES101" s="408" t="s">
        <v>67</v>
      </c>
      <c r="ET101" s="409"/>
      <c r="EU101" s="409"/>
      <c r="EV101" s="409"/>
      <c r="EW101" s="409"/>
      <c r="EX101" s="409"/>
      <c r="EY101" s="409"/>
      <c r="EZ101" s="409"/>
      <c r="FA101" s="409"/>
      <c r="FB101" s="409"/>
      <c r="FC101" s="409"/>
      <c r="FD101" s="409"/>
      <c r="FE101" s="410"/>
      <c r="FF101" s="216"/>
      <c r="FG101" s="216"/>
      <c r="FH101" s="216"/>
      <c r="FI101" s="216"/>
    </row>
    <row r="102" spans="1:165" ht="33" customHeight="1" x14ac:dyDescent="0.2">
      <c r="A102" s="442" t="s">
        <v>547</v>
      </c>
      <c r="B102" s="443"/>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43"/>
      <c r="BO102" s="443"/>
      <c r="BP102" s="443"/>
      <c r="BQ102" s="443"/>
      <c r="BR102" s="443"/>
      <c r="BS102" s="443"/>
      <c r="BT102" s="443"/>
      <c r="BU102" s="443"/>
      <c r="BV102" s="443"/>
      <c r="BW102" s="443"/>
      <c r="BX102" s="425" t="s">
        <v>417</v>
      </c>
      <c r="BY102" s="426"/>
      <c r="BZ102" s="426"/>
      <c r="CA102" s="426"/>
      <c r="CB102" s="426"/>
      <c r="CC102" s="426"/>
      <c r="CD102" s="426"/>
      <c r="CE102" s="427"/>
      <c r="CF102" s="428" t="s">
        <v>418</v>
      </c>
      <c r="CG102" s="426"/>
      <c r="CH102" s="426"/>
      <c r="CI102" s="426"/>
      <c r="CJ102" s="426"/>
      <c r="CK102" s="426"/>
      <c r="CL102" s="426"/>
      <c r="CM102" s="426"/>
      <c r="CN102" s="426"/>
      <c r="CO102" s="426"/>
      <c r="CP102" s="426"/>
      <c r="CQ102" s="426"/>
      <c r="CR102" s="427"/>
      <c r="CS102" s="428" t="s">
        <v>532</v>
      </c>
      <c r="CT102" s="426"/>
      <c r="CU102" s="426"/>
      <c r="CV102" s="426"/>
      <c r="CW102" s="426"/>
      <c r="CX102" s="426"/>
      <c r="CY102" s="426"/>
      <c r="CZ102" s="426"/>
      <c r="DA102" s="426"/>
      <c r="DB102" s="426"/>
      <c r="DC102" s="426"/>
      <c r="DD102" s="426"/>
      <c r="DE102" s="427"/>
      <c r="DF102" s="405">
        <v>6673.36</v>
      </c>
      <c r="DG102" s="406"/>
      <c r="DH102" s="406"/>
      <c r="DI102" s="406"/>
      <c r="DJ102" s="406"/>
      <c r="DK102" s="406"/>
      <c r="DL102" s="406"/>
      <c r="DM102" s="406"/>
      <c r="DN102" s="406"/>
      <c r="DO102" s="406"/>
      <c r="DP102" s="406"/>
      <c r="DQ102" s="406"/>
      <c r="DR102" s="407"/>
      <c r="DS102" s="405"/>
      <c r="DT102" s="406"/>
      <c r="DU102" s="406"/>
      <c r="DV102" s="406"/>
      <c r="DW102" s="406"/>
      <c r="DX102" s="406"/>
      <c r="DY102" s="406"/>
      <c r="DZ102" s="406"/>
      <c r="EA102" s="406"/>
      <c r="EB102" s="406"/>
      <c r="EC102" s="406"/>
      <c r="ED102" s="406"/>
      <c r="EE102" s="407"/>
      <c r="EF102" s="405"/>
      <c r="EG102" s="406"/>
      <c r="EH102" s="406"/>
      <c r="EI102" s="406"/>
      <c r="EJ102" s="406"/>
      <c r="EK102" s="406"/>
      <c r="EL102" s="406"/>
      <c r="EM102" s="406"/>
      <c r="EN102" s="406"/>
      <c r="EO102" s="406"/>
      <c r="EP102" s="406"/>
      <c r="EQ102" s="406"/>
      <c r="ER102" s="407"/>
      <c r="ES102" s="408" t="s">
        <v>67</v>
      </c>
      <c r="ET102" s="409"/>
      <c r="EU102" s="409"/>
      <c r="EV102" s="409"/>
      <c r="EW102" s="409"/>
      <c r="EX102" s="409"/>
      <c r="EY102" s="409"/>
      <c r="EZ102" s="409"/>
      <c r="FA102" s="409"/>
      <c r="FB102" s="409"/>
      <c r="FC102" s="409"/>
      <c r="FD102" s="409"/>
      <c r="FE102" s="410"/>
      <c r="FF102" s="216"/>
      <c r="FG102" s="216"/>
      <c r="FH102" s="216"/>
      <c r="FI102" s="216"/>
    </row>
    <row r="103" spans="1:165" ht="11.25" customHeight="1" x14ac:dyDescent="0.2">
      <c r="A103" s="444" t="s">
        <v>548</v>
      </c>
      <c r="B103" s="445"/>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25" t="s">
        <v>419</v>
      </c>
      <c r="BY103" s="426"/>
      <c r="BZ103" s="426"/>
      <c r="CA103" s="426"/>
      <c r="CB103" s="426"/>
      <c r="CC103" s="426"/>
      <c r="CD103" s="426"/>
      <c r="CE103" s="427"/>
      <c r="CF103" s="428" t="s">
        <v>67</v>
      </c>
      <c r="CG103" s="426"/>
      <c r="CH103" s="426"/>
      <c r="CI103" s="426"/>
      <c r="CJ103" s="426"/>
      <c r="CK103" s="426"/>
      <c r="CL103" s="426"/>
      <c r="CM103" s="426"/>
      <c r="CN103" s="426"/>
      <c r="CO103" s="426"/>
      <c r="CP103" s="426"/>
      <c r="CQ103" s="426"/>
      <c r="CR103" s="427"/>
      <c r="CS103" s="428"/>
      <c r="CT103" s="426"/>
      <c r="CU103" s="426"/>
      <c r="CV103" s="426"/>
      <c r="CW103" s="426"/>
      <c r="CX103" s="426"/>
      <c r="CY103" s="426"/>
      <c r="CZ103" s="426"/>
      <c r="DA103" s="426"/>
      <c r="DB103" s="426"/>
      <c r="DC103" s="426"/>
      <c r="DD103" s="426"/>
      <c r="DE103" s="427"/>
      <c r="DF103" s="405">
        <f>DF107+DF108</f>
        <v>8842728.379999999</v>
      </c>
      <c r="DG103" s="406"/>
      <c r="DH103" s="406"/>
      <c r="DI103" s="406"/>
      <c r="DJ103" s="406"/>
      <c r="DK103" s="406"/>
      <c r="DL103" s="406"/>
      <c r="DM103" s="406"/>
      <c r="DN103" s="406"/>
      <c r="DO103" s="406"/>
      <c r="DP103" s="406"/>
      <c r="DQ103" s="406"/>
      <c r="DR103" s="407"/>
      <c r="DS103" s="405">
        <f t="shared" ref="DS103" si="15">DS107+DS108</f>
        <v>6456518</v>
      </c>
      <c r="DT103" s="406"/>
      <c r="DU103" s="406"/>
      <c r="DV103" s="406"/>
      <c r="DW103" s="406"/>
      <c r="DX103" s="406"/>
      <c r="DY103" s="406"/>
      <c r="DZ103" s="406"/>
      <c r="EA103" s="406"/>
      <c r="EB103" s="406"/>
      <c r="EC103" s="406"/>
      <c r="ED103" s="406"/>
      <c r="EE103" s="407"/>
      <c r="EF103" s="405">
        <f>EF107+EF108</f>
        <v>6602339</v>
      </c>
      <c r="EG103" s="406"/>
      <c r="EH103" s="406"/>
      <c r="EI103" s="406"/>
      <c r="EJ103" s="406"/>
      <c r="EK103" s="406"/>
      <c r="EL103" s="406"/>
      <c r="EM103" s="406"/>
      <c r="EN103" s="406"/>
      <c r="EO103" s="406"/>
      <c r="EP103" s="406"/>
      <c r="EQ103" s="406"/>
      <c r="ER103" s="407"/>
      <c r="ES103" s="408"/>
      <c r="ET103" s="409"/>
      <c r="EU103" s="409"/>
      <c r="EV103" s="409"/>
      <c r="EW103" s="409"/>
      <c r="EX103" s="409"/>
      <c r="EY103" s="409"/>
      <c r="EZ103" s="409"/>
      <c r="FA103" s="409"/>
      <c r="FB103" s="409"/>
      <c r="FC103" s="409"/>
      <c r="FD103" s="409"/>
      <c r="FE103" s="410"/>
      <c r="FF103" s="216"/>
      <c r="FG103" s="216"/>
      <c r="FH103" s="216"/>
      <c r="FI103" s="216"/>
    </row>
    <row r="104" spans="1:165" ht="11.25" customHeight="1" x14ac:dyDescent="0.2">
      <c r="A104" s="442" t="s">
        <v>420</v>
      </c>
      <c r="B104" s="443"/>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3"/>
      <c r="BW104" s="443"/>
      <c r="BX104" s="425" t="s">
        <v>421</v>
      </c>
      <c r="BY104" s="426"/>
      <c r="BZ104" s="426"/>
      <c r="CA104" s="426"/>
      <c r="CB104" s="426"/>
      <c r="CC104" s="426"/>
      <c r="CD104" s="426"/>
      <c r="CE104" s="427"/>
      <c r="CF104" s="428" t="s">
        <v>422</v>
      </c>
      <c r="CG104" s="426"/>
      <c r="CH104" s="426"/>
      <c r="CI104" s="426"/>
      <c r="CJ104" s="426"/>
      <c r="CK104" s="426"/>
      <c r="CL104" s="426"/>
      <c r="CM104" s="426"/>
      <c r="CN104" s="426"/>
      <c r="CO104" s="426"/>
      <c r="CP104" s="426"/>
      <c r="CQ104" s="426"/>
      <c r="CR104" s="427"/>
      <c r="CS104" s="428"/>
      <c r="CT104" s="426"/>
      <c r="CU104" s="426"/>
      <c r="CV104" s="426"/>
      <c r="CW104" s="426"/>
      <c r="CX104" s="426"/>
      <c r="CY104" s="426"/>
      <c r="CZ104" s="426"/>
      <c r="DA104" s="426"/>
      <c r="DB104" s="426"/>
      <c r="DC104" s="426"/>
      <c r="DD104" s="426"/>
      <c r="DE104" s="427"/>
      <c r="DF104" s="405"/>
      <c r="DG104" s="406"/>
      <c r="DH104" s="406"/>
      <c r="DI104" s="406"/>
      <c r="DJ104" s="406"/>
      <c r="DK104" s="406"/>
      <c r="DL104" s="406"/>
      <c r="DM104" s="406"/>
      <c r="DN104" s="406"/>
      <c r="DO104" s="406"/>
      <c r="DP104" s="406"/>
      <c r="DQ104" s="406"/>
      <c r="DR104" s="407"/>
      <c r="DS104" s="405"/>
      <c r="DT104" s="406"/>
      <c r="DU104" s="406"/>
      <c r="DV104" s="406"/>
      <c r="DW104" s="406"/>
      <c r="DX104" s="406"/>
      <c r="DY104" s="406"/>
      <c r="DZ104" s="406"/>
      <c r="EA104" s="406"/>
      <c r="EB104" s="406"/>
      <c r="EC104" s="406"/>
      <c r="ED104" s="406"/>
      <c r="EE104" s="407"/>
      <c r="EF104" s="405"/>
      <c r="EG104" s="406"/>
      <c r="EH104" s="406"/>
      <c r="EI104" s="406"/>
      <c r="EJ104" s="406"/>
      <c r="EK104" s="406"/>
      <c r="EL104" s="406"/>
      <c r="EM104" s="406"/>
      <c r="EN104" s="406"/>
      <c r="EO104" s="406"/>
      <c r="EP104" s="406"/>
      <c r="EQ104" s="406"/>
      <c r="ER104" s="407"/>
      <c r="ES104" s="408"/>
      <c r="ET104" s="409"/>
      <c r="EU104" s="409"/>
      <c r="EV104" s="409"/>
      <c r="EW104" s="409"/>
      <c r="EX104" s="409"/>
      <c r="EY104" s="409"/>
      <c r="EZ104" s="409"/>
      <c r="FA104" s="409"/>
      <c r="FB104" s="409"/>
      <c r="FC104" s="409"/>
      <c r="FD104" s="409"/>
      <c r="FE104" s="410"/>
      <c r="FF104" s="216"/>
      <c r="FG104" s="216"/>
      <c r="FH104" s="216"/>
      <c r="FI104" s="216"/>
    </row>
    <row r="105" spans="1:165" ht="11.25" customHeight="1" thickBot="1" x14ac:dyDescent="0.25">
      <c r="A105" s="442" t="s">
        <v>423</v>
      </c>
      <c r="B105" s="443"/>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3"/>
      <c r="BW105" s="443"/>
      <c r="BX105" s="462" t="s">
        <v>424</v>
      </c>
      <c r="BY105" s="463"/>
      <c r="BZ105" s="463"/>
      <c r="CA105" s="463"/>
      <c r="CB105" s="463"/>
      <c r="CC105" s="463"/>
      <c r="CD105" s="463"/>
      <c r="CE105" s="464"/>
      <c r="CF105" s="465" t="s">
        <v>425</v>
      </c>
      <c r="CG105" s="463"/>
      <c r="CH105" s="463"/>
      <c r="CI105" s="463"/>
      <c r="CJ105" s="463"/>
      <c r="CK105" s="463"/>
      <c r="CL105" s="463"/>
      <c r="CM105" s="463"/>
      <c r="CN105" s="463"/>
      <c r="CO105" s="463"/>
      <c r="CP105" s="463"/>
      <c r="CQ105" s="463"/>
      <c r="CR105" s="464"/>
      <c r="CS105" s="465"/>
      <c r="CT105" s="463"/>
      <c r="CU105" s="463"/>
      <c r="CV105" s="463"/>
      <c r="CW105" s="463"/>
      <c r="CX105" s="463"/>
      <c r="CY105" s="463"/>
      <c r="CZ105" s="463"/>
      <c r="DA105" s="463"/>
      <c r="DB105" s="463"/>
      <c r="DC105" s="463"/>
      <c r="DD105" s="463"/>
      <c r="DE105" s="464"/>
      <c r="DF105" s="446"/>
      <c r="DG105" s="447"/>
      <c r="DH105" s="447"/>
      <c r="DI105" s="447"/>
      <c r="DJ105" s="447"/>
      <c r="DK105" s="447"/>
      <c r="DL105" s="447"/>
      <c r="DM105" s="447"/>
      <c r="DN105" s="447"/>
      <c r="DO105" s="447"/>
      <c r="DP105" s="447"/>
      <c r="DQ105" s="447"/>
      <c r="DR105" s="448"/>
      <c r="DS105" s="446"/>
      <c r="DT105" s="447"/>
      <c r="DU105" s="447"/>
      <c r="DV105" s="447"/>
      <c r="DW105" s="447"/>
      <c r="DX105" s="447"/>
      <c r="DY105" s="447"/>
      <c r="DZ105" s="447"/>
      <c r="EA105" s="447"/>
      <c r="EB105" s="447"/>
      <c r="EC105" s="447"/>
      <c r="ED105" s="447"/>
      <c r="EE105" s="448"/>
      <c r="EF105" s="446"/>
      <c r="EG105" s="447"/>
      <c r="EH105" s="447"/>
      <c r="EI105" s="447"/>
      <c r="EJ105" s="447"/>
      <c r="EK105" s="447"/>
      <c r="EL105" s="447"/>
      <c r="EM105" s="447"/>
      <c r="EN105" s="447"/>
      <c r="EO105" s="447"/>
      <c r="EP105" s="447"/>
      <c r="EQ105" s="447"/>
      <c r="ER105" s="448"/>
      <c r="ES105" s="449"/>
      <c r="ET105" s="450"/>
      <c r="EU105" s="450"/>
      <c r="EV105" s="450"/>
      <c r="EW105" s="450"/>
      <c r="EX105" s="450"/>
      <c r="EY105" s="450"/>
      <c r="EZ105" s="450"/>
      <c r="FA105" s="450"/>
      <c r="FB105" s="450"/>
      <c r="FC105" s="450"/>
      <c r="FD105" s="450"/>
      <c r="FE105" s="451"/>
      <c r="FF105" s="216"/>
      <c r="FG105" s="216"/>
      <c r="FH105" s="216"/>
      <c r="FI105" s="216"/>
    </row>
    <row r="106" spans="1:165" ht="11.25" customHeight="1" x14ac:dyDescent="0.2">
      <c r="A106" s="442" t="s">
        <v>426</v>
      </c>
      <c r="B106" s="443"/>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3"/>
      <c r="BO106" s="443"/>
      <c r="BP106" s="443"/>
      <c r="BQ106" s="443"/>
      <c r="BR106" s="443"/>
      <c r="BS106" s="443"/>
      <c r="BT106" s="443"/>
      <c r="BU106" s="443"/>
      <c r="BV106" s="443"/>
      <c r="BW106" s="443"/>
      <c r="BX106" s="452" t="s">
        <v>427</v>
      </c>
      <c r="BY106" s="453"/>
      <c r="BZ106" s="453"/>
      <c r="CA106" s="453"/>
      <c r="CB106" s="453"/>
      <c r="CC106" s="453"/>
      <c r="CD106" s="453"/>
      <c r="CE106" s="454"/>
      <c r="CF106" s="455" t="s">
        <v>428</v>
      </c>
      <c r="CG106" s="453"/>
      <c r="CH106" s="453"/>
      <c r="CI106" s="453"/>
      <c r="CJ106" s="453"/>
      <c r="CK106" s="453"/>
      <c r="CL106" s="453"/>
      <c r="CM106" s="453"/>
      <c r="CN106" s="453"/>
      <c r="CO106" s="453"/>
      <c r="CP106" s="453"/>
      <c r="CQ106" s="453"/>
      <c r="CR106" s="454"/>
      <c r="CS106" s="455"/>
      <c r="CT106" s="453"/>
      <c r="CU106" s="453"/>
      <c r="CV106" s="453"/>
      <c r="CW106" s="453"/>
      <c r="CX106" s="453"/>
      <c r="CY106" s="453"/>
      <c r="CZ106" s="453"/>
      <c r="DA106" s="453"/>
      <c r="DB106" s="453"/>
      <c r="DC106" s="453"/>
      <c r="DD106" s="453"/>
      <c r="DE106" s="454"/>
      <c r="DF106" s="456"/>
      <c r="DG106" s="457"/>
      <c r="DH106" s="457"/>
      <c r="DI106" s="457"/>
      <c r="DJ106" s="457"/>
      <c r="DK106" s="457"/>
      <c r="DL106" s="457"/>
      <c r="DM106" s="457"/>
      <c r="DN106" s="457"/>
      <c r="DO106" s="457"/>
      <c r="DP106" s="457"/>
      <c r="DQ106" s="457"/>
      <c r="DR106" s="458"/>
      <c r="DS106" s="456"/>
      <c r="DT106" s="457"/>
      <c r="DU106" s="457"/>
      <c r="DV106" s="457"/>
      <c r="DW106" s="457"/>
      <c r="DX106" s="457"/>
      <c r="DY106" s="457"/>
      <c r="DZ106" s="457"/>
      <c r="EA106" s="457"/>
      <c r="EB106" s="457"/>
      <c r="EC106" s="457"/>
      <c r="ED106" s="457"/>
      <c r="EE106" s="458"/>
      <c r="EF106" s="456"/>
      <c r="EG106" s="457"/>
      <c r="EH106" s="457"/>
      <c r="EI106" s="457"/>
      <c r="EJ106" s="457"/>
      <c r="EK106" s="457"/>
      <c r="EL106" s="457"/>
      <c r="EM106" s="457"/>
      <c r="EN106" s="457"/>
      <c r="EO106" s="457"/>
      <c r="EP106" s="457"/>
      <c r="EQ106" s="457"/>
      <c r="ER106" s="458"/>
      <c r="ES106" s="459"/>
      <c r="ET106" s="460"/>
      <c r="EU106" s="460"/>
      <c r="EV106" s="460"/>
      <c r="EW106" s="460"/>
      <c r="EX106" s="460"/>
      <c r="EY106" s="460"/>
      <c r="EZ106" s="460"/>
      <c r="FA106" s="460"/>
      <c r="FB106" s="460"/>
      <c r="FC106" s="460"/>
      <c r="FD106" s="460"/>
      <c r="FE106" s="461"/>
      <c r="FF106" s="216"/>
      <c r="FG106" s="216"/>
      <c r="FH106" s="216"/>
      <c r="FI106" s="216"/>
    </row>
    <row r="107" spans="1:165" ht="11.25" customHeight="1" x14ac:dyDescent="0.2">
      <c r="A107" s="429" t="s">
        <v>429</v>
      </c>
      <c r="B107" s="430"/>
      <c r="C107" s="430"/>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c r="BF107" s="430"/>
      <c r="BG107" s="430"/>
      <c r="BH107" s="430"/>
      <c r="BI107" s="430"/>
      <c r="BJ107" s="430"/>
      <c r="BK107" s="430"/>
      <c r="BL107" s="430"/>
      <c r="BM107" s="430"/>
      <c r="BN107" s="430"/>
      <c r="BO107" s="430"/>
      <c r="BP107" s="430"/>
      <c r="BQ107" s="430"/>
      <c r="BR107" s="430"/>
      <c r="BS107" s="430"/>
      <c r="BT107" s="430"/>
      <c r="BU107" s="430"/>
      <c r="BV107" s="430"/>
      <c r="BW107" s="431"/>
      <c r="BX107" s="432" t="s">
        <v>430</v>
      </c>
      <c r="BY107" s="373"/>
      <c r="BZ107" s="373"/>
      <c r="CA107" s="373"/>
      <c r="CB107" s="373"/>
      <c r="CC107" s="373"/>
      <c r="CD107" s="373"/>
      <c r="CE107" s="374"/>
      <c r="CF107" s="372" t="s">
        <v>127</v>
      </c>
      <c r="CG107" s="373"/>
      <c r="CH107" s="373"/>
      <c r="CI107" s="373"/>
      <c r="CJ107" s="373"/>
      <c r="CK107" s="373"/>
      <c r="CL107" s="373"/>
      <c r="CM107" s="373"/>
      <c r="CN107" s="373"/>
      <c r="CO107" s="373"/>
      <c r="CP107" s="373"/>
      <c r="CQ107" s="373"/>
      <c r="CR107" s="374"/>
      <c r="CS107" s="372"/>
      <c r="CT107" s="373"/>
      <c r="CU107" s="373"/>
      <c r="CV107" s="373"/>
      <c r="CW107" s="373"/>
      <c r="CX107" s="373"/>
      <c r="CY107" s="373"/>
      <c r="CZ107" s="373"/>
      <c r="DA107" s="373"/>
      <c r="DB107" s="373"/>
      <c r="DC107" s="373"/>
      <c r="DD107" s="373"/>
      <c r="DE107" s="374"/>
      <c r="DF107" s="375">
        <f>DF109+DF113+DF121+DF125+DF129+DF133+DF137+DF145+DF149+DF141</f>
        <v>7227652.3799999999</v>
      </c>
      <c r="DG107" s="376"/>
      <c r="DH107" s="376"/>
      <c r="DI107" s="376"/>
      <c r="DJ107" s="376"/>
      <c r="DK107" s="376"/>
      <c r="DL107" s="376"/>
      <c r="DM107" s="376"/>
      <c r="DN107" s="376"/>
      <c r="DO107" s="376"/>
      <c r="DP107" s="376"/>
      <c r="DQ107" s="376"/>
      <c r="DR107" s="377"/>
      <c r="DS107" s="375">
        <f>DS109+DS113+DS121+DS125+DS129+DS133+DS137+DS145+DS149+DS141</f>
        <v>6069321</v>
      </c>
      <c r="DT107" s="376"/>
      <c r="DU107" s="376"/>
      <c r="DV107" s="376"/>
      <c r="DW107" s="376"/>
      <c r="DX107" s="376"/>
      <c r="DY107" s="376"/>
      <c r="DZ107" s="376"/>
      <c r="EA107" s="376"/>
      <c r="EB107" s="376"/>
      <c r="EC107" s="376"/>
      <c r="ED107" s="376"/>
      <c r="EE107" s="377"/>
      <c r="EF107" s="375">
        <f>EF109+EF113+EF121+EF125+EF129+EF133+EF137+EF145+EF149+EF141</f>
        <v>6074527</v>
      </c>
      <c r="EG107" s="376"/>
      <c r="EH107" s="376"/>
      <c r="EI107" s="376"/>
      <c r="EJ107" s="376"/>
      <c r="EK107" s="376"/>
      <c r="EL107" s="376"/>
      <c r="EM107" s="376"/>
      <c r="EN107" s="376"/>
      <c r="EO107" s="376"/>
      <c r="EP107" s="376"/>
      <c r="EQ107" s="376"/>
      <c r="ER107" s="377"/>
      <c r="ES107" s="378"/>
      <c r="ET107" s="379"/>
      <c r="EU107" s="379"/>
      <c r="EV107" s="379"/>
      <c r="EW107" s="379"/>
      <c r="EX107" s="379"/>
      <c r="EY107" s="379"/>
      <c r="EZ107" s="379"/>
      <c r="FA107" s="379"/>
      <c r="FB107" s="379"/>
      <c r="FC107" s="379"/>
      <c r="FD107" s="379"/>
      <c r="FE107" s="380"/>
      <c r="FF107" s="216"/>
      <c r="FG107" s="216"/>
      <c r="FH107" s="216"/>
      <c r="FI107" s="216"/>
    </row>
    <row r="108" spans="1:165" s="259" customFormat="1" ht="11.25" customHeight="1" x14ac:dyDescent="0.2">
      <c r="A108" s="429" t="s">
        <v>607</v>
      </c>
      <c r="B108" s="430"/>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c r="BM108" s="430"/>
      <c r="BN108" s="430"/>
      <c r="BO108" s="430"/>
      <c r="BP108" s="430"/>
      <c r="BQ108" s="430"/>
      <c r="BR108" s="430"/>
      <c r="BS108" s="430"/>
      <c r="BT108" s="430"/>
      <c r="BU108" s="430"/>
      <c r="BV108" s="430"/>
      <c r="BW108" s="431"/>
      <c r="BX108" s="432" t="s">
        <v>608</v>
      </c>
      <c r="BY108" s="373"/>
      <c r="BZ108" s="373"/>
      <c r="CA108" s="373"/>
      <c r="CB108" s="373"/>
      <c r="CC108" s="373"/>
      <c r="CD108" s="373"/>
      <c r="CE108" s="374"/>
      <c r="CF108" s="372" t="s">
        <v>559</v>
      </c>
      <c r="CG108" s="373"/>
      <c r="CH108" s="373"/>
      <c r="CI108" s="373"/>
      <c r="CJ108" s="373"/>
      <c r="CK108" s="373"/>
      <c r="CL108" s="373"/>
      <c r="CM108" s="373"/>
      <c r="CN108" s="373"/>
      <c r="CO108" s="373"/>
      <c r="CP108" s="373"/>
      <c r="CQ108" s="373"/>
      <c r="CR108" s="374"/>
      <c r="CS108" s="372"/>
      <c r="CT108" s="373"/>
      <c r="CU108" s="373"/>
      <c r="CV108" s="373"/>
      <c r="CW108" s="373"/>
      <c r="CX108" s="373"/>
      <c r="CY108" s="373"/>
      <c r="CZ108" s="373"/>
      <c r="DA108" s="373"/>
      <c r="DB108" s="373"/>
      <c r="DC108" s="373"/>
      <c r="DD108" s="373"/>
      <c r="DE108" s="374"/>
      <c r="DF108" s="375">
        <f>DF117</f>
        <v>1615076</v>
      </c>
      <c r="DG108" s="376"/>
      <c r="DH108" s="376"/>
      <c r="DI108" s="376"/>
      <c r="DJ108" s="376"/>
      <c r="DK108" s="376"/>
      <c r="DL108" s="376"/>
      <c r="DM108" s="376"/>
      <c r="DN108" s="376"/>
      <c r="DO108" s="376"/>
      <c r="DP108" s="376"/>
      <c r="DQ108" s="376"/>
      <c r="DR108" s="377"/>
      <c r="DS108" s="375">
        <f t="shared" ref="DS108" si="16">DS117</f>
        <v>387197</v>
      </c>
      <c r="DT108" s="376"/>
      <c r="DU108" s="376"/>
      <c r="DV108" s="376"/>
      <c r="DW108" s="376"/>
      <c r="DX108" s="376"/>
      <c r="DY108" s="376"/>
      <c r="DZ108" s="376"/>
      <c r="EA108" s="376"/>
      <c r="EB108" s="376"/>
      <c r="EC108" s="376"/>
      <c r="ED108" s="376"/>
      <c r="EE108" s="377"/>
      <c r="EF108" s="375">
        <f t="shared" ref="EF108" si="17">EF117</f>
        <v>527812</v>
      </c>
      <c r="EG108" s="376"/>
      <c r="EH108" s="376"/>
      <c r="EI108" s="376"/>
      <c r="EJ108" s="376"/>
      <c r="EK108" s="376"/>
      <c r="EL108" s="376"/>
      <c r="EM108" s="376"/>
      <c r="EN108" s="376"/>
      <c r="EO108" s="376"/>
      <c r="EP108" s="376"/>
      <c r="EQ108" s="376"/>
      <c r="ER108" s="377"/>
      <c r="ES108" s="378"/>
      <c r="ET108" s="379"/>
      <c r="EU108" s="379"/>
      <c r="EV108" s="379"/>
      <c r="EW108" s="379"/>
      <c r="EX108" s="379"/>
      <c r="EY108" s="379"/>
      <c r="EZ108" s="379"/>
      <c r="FA108" s="379"/>
      <c r="FB108" s="379"/>
      <c r="FC108" s="379"/>
      <c r="FD108" s="379"/>
      <c r="FE108" s="380"/>
    </row>
    <row r="109" spans="1:165" ht="11.25" customHeight="1" x14ac:dyDescent="0.2">
      <c r="A109" s="429" t="s">
        <v>1</v>
      </c>
      <c r="B109" s="430"/>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c r="BM109" s="430"/>
      <c r="BN109" s="430"/>
      <c r="BO109" s="430"/>
      <c r="BP109" s="430"/>
      <c r="BQ109" s="430"/>
      <c r="BR109" s="430"/>
      <c r="BS109" s="430"/>
      <c r="BT109" s="430"/>
      <c r="BU109" s="430"/>
      <c r="BV109" s="430"/>
      <c r="BW109" s="431"/>
      <c r="BX109" s="432"/>
      <c r="BY109" s="373"/>
      <c r="BZ109" s="373"/>
      <c r="CA109" s="373"/>
      <c r="CB109" s="373"/>
      <c r="CC109" s="373"/>
      <c r="CD109" s="373"/>
      <c r="CE109" s="374"/>
      <c r="CF109" s="372" t="s">
        <v>127</v>
      </c>
      <c r="CG109" s="373"/>
      <c r="CH109" s="373"/>
      <c r="CI109" s="373"/>
      <c r="CJ109" s="373"/>
      <c r="CK109" s="373"/>
      <c r="CL109" s="373"/>
      <c r="CM109" s="373"/>
      <c r="CN109" s="373"/>
      <c r="CO109" s="373"/>
      <c r="CP109" s="373"/>
      <c r="CQ109" s="373"/>
      <c r="CR109" s="374"/>
      <c r="CS109" s="372" t="s">
        <v>431</v>
      </c>
      <c r="CT109" s="373"/>
      <c r="CU109" s="373"/>
      <c r="CV109" s="373"/>
      <c r="CW109" s="373"/>
      <c r="CX109" s="373"/>
      <c r="CY109" s="373"/>
      <c r="CZ109" s="373"/>
      <c r="DA109" s="373"/>
      <c r="DB109" s="373"/>
      <c r="DC109" s="373"/>
      <c r="DD109" s="373"/>
      <c r="DE109" s="374"/>
      <c r="DF109" s="375">
        <f>DF110+DF111+DF112</f>
        <v>61461</v>
      </c>
      <c r="DG109" s="376"/>
      <c r="DH109" s="376"/>
      <c r="DI109" s="376"/>
      <c r="DJ109" s="376"/>
      <c r="DK109" s="376"/>
      <c r="DL109" s="376"/>
      <c r="DM109" s="376"/>
      <c r="DN109" s="376"/>
      <c r="DO109" s="376"/>
      <c r="DP109" s="376"/>
      <c r="DQ109" s="376"/>
      <c r="DR109" s="377"/>
      <c r="DS109" s="375">
        <f t="shared" ref="DS109" si="18">DS110+DS111+DS112</f>
        <v>50992</v>
      </c>
      <c r="DT109" s="376"/>
      <c r="DU109" s="376"/>
      <c r="DV109" s="376"/>
      <c r="DW109" s="376"/>
      <c r="DX109" s="376"/>
      <c r="DY109" s="376"/>
      <c r="DZ109" s="376"/>
      <c r="EA109" s="376"/>
      <c r="EB109" s="376"/>
      <c r="EC109" s="376"/>
      <c r="ED109" s="376"/>
      <c r="EE109" s="377"/>
      <c r="EF109" s="375">
        <f t="shared" ref="EF109" si="19">EF110+EF111+EF112</f>
        <v>50992</v>
      </c>
      <c r="EG109" s="376"/>
      <c r="EH109" s="376"/>
      <c r="EI109" s="376"/>
      <c r="EJ109" s="376"/>
      <c r="EK109" s="376"/>
      <c r="EL109" s="376"/>
      <c r="EM109" s="376"/>
      <c r="EN109" s="376"/>
      <c r="EO109" s="376"/>
      <c r="EP109" s="376"/>
      <c r="EQ109" s="376"/>
      <c r="ER109" s="377"/>
      <c r="ES109" s="378"/>
      <c r="ET109" s="379"/>
      <c r="EU109" s="379"/>
      <c r="EV109" s="379"/>
      <c r="EW109" s="379"/>
      <c r="EX109" s="379"/>
      <c r="EY109" s="379"/>
      <c r="EZ109" s="379"/>
      <c r="FA109" s="379"/>
      <c r="FB109" s="379"/>
      <c r="FC109" s="379"/>
      <c r="FD109" s="379"/>
      <c r="FE109" s="380"/>
      <c r="FF109" s="216"/>
      <c r="FG109" s="216"/>
      <c r="FH109" s="216"/>
      <c r="FI109" s="216"/>
    </row>
    <row r="110" spans="1:165" s="261" customFormat="1" ht="11.25" customHeight="1" x14ac:dyDescent="0.2">
      <c r="A110" s="381" t="s">
        <v>432</v>
      </c>
      <c r="B110" s="382"/>
      <c r="C110" s="382"/>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3"/>
      <c r="BY110" s="384"/>
      <c r="BZ110" s="384"/>
      <c r="CA110" s="384"/>
      <c r="CB110" s="384"/>
      <c r="CC110" s="384"/>
      <c r="CD110" s="384"/>
      <c r="CE110" s="385"/>
      <c r="CF110" s="386" t="s">
        <v>127</v>
      </c>
      <c r="CG110" s="384"/>
      <c r="CH110" s="384"/>
      <c r="CI110" s="384"/>
      <c r="CJ110" s="384"/>
      <c r="CK110" s="384"/>
      <c r="CL110" s="384"/>
      <c r="CM110" s="384"/>
      <c r="CN110" s="384"/>
      <c r="CO110" s="384"/>
      <c r="CP110" s="384"/>
      <c r="CQ110" s="384"/>
      <c r="CR110" s="385"/>
      <c r="CS110" s="386" t="s">
        <v>431</v>
      </c>
      <c r="CT110" s="384"/>
      <c r="CU110" s="384"/>
      <c r="CV110" s="384"/>
      <c r="CW110" s="384"/>
      <c r="CX110" s="384"/>
      <c r="CY110" s="384"/>
      <c r="CZ110" s="384"/>
      <c r="DA110" s="384"/>
      <c r="DB110" s="384"/>
      <c r="DC110" s="384"/>
      <c r="DD110" s="384"/>
      <c r="DE110" s="385"/>
      <c r="DF110" s="387">
        <f>10469-671.1</f>
        <v>9797.9</v>
      </c>
      <c r="DG110" s="388"/>
      <c r="DH110" s="388"/>
      <c r="DI110" s="388"/>
      <c r="DJ110" s="388"/>
      <c r="DK110" s="388"/>
      <c r="DL110" s="388"/>
      <c r="DM110" s="388"/>
      <c r="DN110" s="388"/>
      <c r="DO110" s="388"/>
      <c r="DP110" s="388"/>
      <c r="DQ110" s="388"/>
      <c r="DR110" s="389"/>
      <c r="DS110" s="387"/>
      <c r="DT110" s="388"/>
      <c r="DU110" s="388"/>
      <c r="DV110" s="388"/>
      <c r="DW110" s="388"/>
      <c r="DX110" s="388"/>
      <c r="DY110" s="388"/>
      <c r="DZ110" s="388"/>
      <c r="EA110" s="388"/>
      <c r="EB110" s="388"/>
      <c r="EC110" s="388"/>
      <c r="ED110" s="388"/>
      <c r="EE110" s="389"/>
      <c r="EF110" s="387"/>
      <c r="EG110" s="388"/>
      <c r="EH110" s="388"/>
      <c r="EI110" s="388"/>
      <c r="EJ110" s="388"/>
      <c r="EK110" s="388"/>
      <c r="EL110" s="388"/>
      <c r="EM110" s="388"/>
      <c r="EN110" s="388"/>
      <c r="EO110" s="388"/>
      <c r="EP110" s="388"/>
      <c r="EQ110" s="388"/>
      <c r="ER110" s="389"/>
      <c r="ES110" s="390"/>
      <c r="ET110" s="391"/>
      <c r="EU110" s="391"/>
      <c r="EV110" s="391"/>
      <c r="EW110" s="391"/>
      <c r="EX110" s="391"/>
      <c r="EY110" s="391"/>
      <c r="EZ110" s="391"/>
      <c r="FA110" s="391"/>
      <c r="FB110" s="391"/>
      <c r="FC110" s="391"/>
      <c r="FD110" s="391"/>
      <c r="FE110" s="392"/>
    </row>
    <row r="111" spans="1:165" s="262" customFormat="1" ht="11.25" customHeight="1" x14ac:dyDescent="0.2">
      <c r="A111" s="393" t="s">
        <v>433</v>
      </c>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394"/>
      <c r="AY111" s="394"/>
      <c r="AZ111" s="394"/>
      <c r="BA111" s="394"/>
      <c r="BB111" s="394"/>
      <c r="BC111" s="394"/>
      <c r="BD111" s="394"/>
      <c r="BE111" s="394"/>
      <c r="BF111" s="394"/>
      <c r="BG111" s="394"/>
      <c r="BH111" s="394"/>
      <c r="BI111" s="394"/>
      <c r="BJ111" s="394"/>
      <c r="BK111" s="394"/>
      <c r="BL111" s="394"/>
      <c r="BM111" s="394"/>
      <c r="BN111" s="394"/>
      <c r="BO111" s="394"/>
      <c r="BP111" s="394"/>
      <c r="BQ111" s="394"/>
      <c r="BR111" s="394"/>
      <c r="BS111" s="394"/>
      <c r="BT111" s="394"/>
      <c r="BU111" s="394"/>
      <c r="BV111" s="394"/>
      <c r="BW111" s="394"/>
      <c r="BX111" s="395"/>
      <c r="BY111" s="396"/>
      <c r="BZ111" s="396"/>
      <c r="CA111" s="396"/>
      <c r="CB111" s="396"/>
      <c r="CC111" s="396"/>
      <c r="CD111" s="396"/>
      <c r="CE111" s="397"/>
      <c r="CF111" s="398" t="s">
        <v>127</v>
      </c>
      <c r="CG111" s="396"/>
      <c r="CH111" s="396"/>
      <c r="CI111" s="396"/>
      <c r="CJ111" s="396"/>
      <c r="CK111" s="396"/>
      <c r="CL111" s="396"/>
      <c r="CM111" s="396"/>
      <c r="CN111" s="396"/>
      <c r="CO111" s="396"/>
      <c r="CP111" s="396"/>
      <c r="CQ111" s="396"/>
      <c r="CR111" s="397"/>
      <c r="CS111" s="398" t="s">
        <v>431</v>
      </c>
      <c r="CT111" s="396"/>
      <c r="CU111" s="396"/>
      <c r="CV111" s="396"/>
      <c r="CW111" s="396"/>
      <c r="CX111" s="396"/>
      <c r="CY111" s="396"/>
      <c r="CZ111" s="396"/>
      <c r="DA111" s="396"/>
      <c r="DB111" s="396"/>
      <c r="DC111" s="396"/>
      <c r="DD111" s="396"/>
      <c r="DE111" s="397"/>
      <c r="DF111" s="399">
        <v>671.1</v>
      </c>
      <c r="DG111" s="400"/>
      <c r="DH111" s="400"/>
      <c r="DI111" s="400"/>
      <c r="DJ111" s="400"/>
      <c r="DK111" s="400"/>
      <c r="DL111" s="400"/>
      <c r="DM111" s="400"/>
      <c r="DN111" s="400"/>
      <c r="DO111" s="400"/>
      <c r="DP111" s="400"/>
      <c r="DQ111" s="400"/>
      <c r="DR111" s="401"/>
      <c r="DS111" s="399"/>
      <c r="DT111" s="400"/>
      <c r="DU111" s="400"/>
      <c r="DV111" s="400"/>
      <c r="DW111" s="400"/>
      <c r="DX111" s="400"/>
      <c r="DY111" s="400"/>
      <c r="DZ111" s="400"/>
      <c r="EA111" s="400"/>
      <c r="EB111" s="400"/>
      <c r="EC111" s="400"/>
      <c r="ED111" s="400"/>
      <c r="EE111" s="401"/>
      <c r="EF111" s="399"/>
      <c r="EG111" s="400"/>
      <c r="EH111" s="400"/>
      <c r="EI111" s="400"/>
      <c r="EJ111" s="400"/>
      <c r="EK111" s="400"/>
      <c r="EL111" s="400"/>
      <c r="EM111" s="400"/>
      <c r="EN111" s="400"/>
      <c r="EO111" s="400"/>
      <c r="EP111" s="400"/>
      <c r="EQ111" s="400"/>
      <c r="ER111" s="401"/>
      <c r="ES111" s="402"/>
      <c r="ET111" s="403"/>
      <c r="EU111" s="403"/>
      <c r="EV111" s="403"/>
      <c r="EW111" s="403"/>
      <c r="EX111" s="403"/>
      <c r="EY111" s="403"/>
      <c r="EZ111" s="403"/>
      <c r="FA111" s="403"/>
      <c r="FB111" s="403"/>
      <c r="FC111" s="403"/>
      <c r="FD111" s="403"/>
      <c r="FE111" s="404"/>
    </row>
    <row r="112" spans="1:165" s="263" customFormat="1" ht="11.25" customHeight="1" x14ac:dyDescent="0.2">
      <c r="A112" s="360" t="s">
        <v>434</v>
      </c>
      <c r="B112" s="361"/>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2"/>
      <c r="BY112" s="363"/>
      <c r="BZ112" s="363"/>
      <c r="CA112" s="363"/>
      <c r="CB112" s="363"/>
      <c r="CC112" s="363"/>
      <c r="CD112" s="363"/>
      <c r="CE112" s="364"/>
      <c r="CF112" s="365" t="s">
        <v>127</v>
      </c>
      <c r="CG112" s="363"/>
      <c r="CH112" s="363"/>
      <c r="CI112" s="363"/>
      <c r="CJ112" s="363"/>
      <c r="CK112" s="363"/>
      <c r="CL112" s="363"/>
      <c r="CM112" s="363"/>
      <c r="CN112" s="363"/>
      <c r="CO112" s="363"/>
      <c r="CP112" s="363"/>
      <c r="CQ112" s="363"/>
      <c r="CR112" s="364"/>
      <c r="CS112" s="365" t="s">
        <v>431</v>
      </c>
      <c r="CT112" s="363"/>
      <c r="CU112" s="363"/>
      <c r="CV112" s="363"/>
      <c r="CW112" s="363"/>
      <c r="CX112" s="363"/>
      <c r="CY112" s="363"/>
      <c r="CZ112" s="363"/>
      <c r="DA112" s="363"/>
      <c r="DB112" s="363"/>
      <c r="DC112" s="363"/>
      <c r="DD112" s="363"/>
      <c r="DE112" s="364"/>
      <c r="DF112" s="366">
        <v>50992</v>
      </c>
      <c r="DG112" s="367"/>
      <c r="DH112" s="367"/>
      <c r="DI112" s="367"/>
      <c r="DJ112" s="367"/>
      <c r="DK112" s="367"/>
      <c r="DL112" s="367"/>
      <c r="DM112" s="367"/>
      <c r="DN112" s="367"/>
      <c r="DO112" s="367"/>
      <c r="DP112" s="367"/>
      <c r="DQ112" s="367"/>
      <c r="DR112" s="368"/>
      <c r="DS112" s="439">
        <v>50992</v>
      </c>
      <c r="DT112" s="440"/>
      <c r="DU112" s="440"/>
      <c r="DV112" s="440"/>
      <c r="DW112" s="440"/>
      <c r="DX112" s="440"/>
      <c r="DY112" s="440"/>
      <c r="DZ112" s="440"/>
      <c r="EA112" s="440"/>
      <c r="EB112" s="440"/>
      <c r="EC112" s="440"/>
      <c r="ED112" s="440"/>
      <c r="EE112" s="441"/>
      <c r="EF112" s="439">
        <v>50992</v>
      </c>
      <c r="EG112" s="440"/>
      <c r="EH112" s="440"/>
      <c r="EI112" s="440"/>
      <c r="EJ112" s="440"/>
      <c r="EK112" s="440"/>
      <c r="EL112" s="440"/>
      <c r="EM112" s="440"/>
      <c r="EN112" s="440"/>
      <c r="EO112" s="440"/>
      <c r="EP112" s="440"/>
      <c r="EQ112" s="440"/>
      <c r="ER112" s="441"/>
      <c r="ES112" s="369"/>
      <c r="ET112" s="370"/>
      <c r="EU112" s="370"/>
      <c r="EV112" s="370"/>
      <c r="EW112" s="370"/>
      <c r="EX112" s="370"/>
      <c r="EY112" s="370"/>
      <c r="EZ112" s="370"/>
      <c r="FA112" s="370"/>
      <c r="FB112" s="370"/>
      <c r="FC112" s="370"/>
      <c r="FD112" s="370"/>
      <c r="FE112" s="371"/>
    </row>
    <row r="113" spans="1:165" ht="11.25" customHeight="1" x14ac:dyDescent="0.2">
      <c r="A113" s="429" t="s">
        <v>1</v>
      </c>
      <c r="B113" s="430"/>
      <c r="C113" s="430"/>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0"/>
      <c r="BM113" s="430"/>
      <c r="BN113" s="430"/>
      <c r="BO113" s="430"/>
      <c r="BP113" s="430"/>
      <c r="BQ113" s="430"/>
      <c r="BR113" s="430"/>
      <c r="BS113" s="430"/>
      <c r="BT113" s="430"/>
      <c r="BU113" s="430"/>
      <c r="BV113" s="430"/>
      <c r="BW113" s="431"/>
      <c r="BX113" s="432"/>
      <c r="BY113" s="373"/>
      <c r="BZ113" s="373"/>
      <c r="CA113" s="373"/>
      <c r="CB113" s="373"/>
      <c r="CC113" s="373"/>
      <c r="CD113" s="373"/>
      <c r="CE113" s="374"/>
      <c r="CF113" s="372" t="s">
        <v>127</v>
      </c>
      <c r="CG113" s="373"/>
      <c r="CH113" s="373"/>
      <c r="CI113" s="373"/>
      <c r="CJ113" s="373"/>
      <c r="CK113" s="373"/>
      <c r="CL113" s="373"/>
      <c r="CM113" s="373"/>
      <c r="CN113" s="373"/>
      <c r="CO113" s="373"/>
      <c r="CP113" s="373"/>
      <c r="CQ113" s="373"/>
      <c r="CR113" s="374"/>
      <c r="CS113" s="372" t="s">
        <v>435</v>
      </c>
      <c r="CT113" s="373"/>
      <c r="CU113" s="373"/>
      <c r="CV113" s="373"/>
      <c r="CW113" s="373"/>
      <c r="CX113" s="373"/>
      <c r="CY113" s="373"/>
      <c r="CZ113" s="373"/>
      <c r="DA113" s="373"/>
      <c r="DB113" s="373"/>
      <c r="DC113" s="373"/>
      <c r="DD113" s="373"/>
      <c r="DE113" s="374"/>
      <c r="DF113" s="375">
        <f>DF114+DF115+DF116</f>
        <v>108683.91</v>
      </c>
      <c r="DG113" s="376"/>
      <c r="DH113" s="376"/>
      <c r="DI113" s="376"/>
      <c r="DJ113" s="376"/>
      <c r="DK113" s="376"/>
      <c r="DL113" s="376"/>
      <c r="DM113" s="376"/>
      <c r="DN113" s="376"/>
      <c r="DO113" s="376"/>
      <c r="DP113" s="376"/>
      <c r="DQ113" s="376"/>
      <c r="DR113" s="377"/>
      <c r="DS113" s="375">
        <f t="shared" ref="DS113" si="20">DS114+DS115+DS116</f>
        <v>43444.66</v>
      </c>
      <c r="DT113" s="376"/>
      <c r="DU113" s="376"/>
      <c r="DV113" s="376"/>
      <c r="DW113" s="376"/>
      <c r="DX113" s="376"/>
      <c r="DY113" s="376"/>
      <c r="DZ113" s="376"/>
      <c r="EA113" s="376"/>
      <c r="EB113" s="376"/>
      <c r="EC113" s="376"/>
      <c r="ED113" s="376"/>
      <c r="EE113" s="377"/>
      <c r="EF113" s="375">
        <f t="shared" ref="EF113" si="21">EF114+EF115+EF116</f>
        <v>48650.66</v>
      </c>
      <c r="EG113" s="376"/>
      <c r="EH113" s="376"/>
      <c r="EI113" s="376"/>
      <c r="EJ113" s="376"/>
      <c r="EK113" s="376"/>
      <c r="EL113" s="376"/>
      <c r="EM113" s="376"/>
      <c r="EN113" s="376"/>
      <c r="EO113" s="376"/>
      <c r="EP113" s="376"/>
      <c r="EQ113" s="376"/>
      <c r="ER113" s="377"/>
      <c r="ES113" s="378"/>
      <c r="ET113" s="379"/>
      <c r="EU113" s="379"/>
      <c r="EV113" s="379"/>
      <c r="EW113" s="379"/>
      <c r="EX113" s="379"/>
      <c r="EY113" s="379"/>
      <c r="EZ113" s="379"/>
      <c r="FA113" s="379"/>
      <c r="FB113" s="379"/>
      <c r="FC113" s="379"/>
      <c r="FD113" s="379"/>
      <c r="FE113" s="380"/>
      <c r="FF113" s="216"/>
      <c r="FG113" s="216"/>
      <c r="FH113" s="216"/>
      <c r="FI113" s="216"/>
    </row>
    <row r="114" spans="1:165" s="261" customFormat="1" ht="11.25" customHeight="1" x14ac:dyDescent="0.2">
      <c r="A114" s="381" t="s">
        <v>436</v>
      </c>
      <c r="B114" s="382"/>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3"/>
      <c r="BY114" s="384"/>
      <c r="BZ114" s="384"/>
      <c r="CA114" s="384"/>
      <c r="CB114" s="384"/>
      <c r="CC114" s="384"/>
      <c r="CD114" s="384"/>
      <c r="CE114" s="385"/>
      <c r="CF114" s="386" t="s">
        <v>127</v>
      </c>
      <c r="CG114" s="384"/>
      <c r="CH114" s="384"/>
      <c r="CI114" s="384"/>
      <c r="CJ114" s="384"/>
      <c r="CK114" s="384"/>
      <c r="CL114" s="384"/>
      <c r="CM114" s="384"/>
      <c r="CN114" s="384"/>
      <c r="CO114" s="384"/>
      <c r="CP114" s="384"/>
      <c r="CQ114" s="384"/>
      <c r="CR114" s="385"/>
      <c r="CS114" s="386" t="s">
        <v>435</v>
      </c>
      <c r="CT114" s="384"/>
      <c r="CU114" s="384"/>
      <c r="CV114" s="384"/>
      <c r="CW114" s="384"/>
      <c r="CX114" s="384"/>
      <c r="CY114" s="384"/>
      <c r="CZ114" s="384"/>
      <c r="DA114" s="384"/>
      <c r="DB114" s="384"/>
      <c r="DC114" s="384"/>
      <c r="DD114" s="384"/>
      <c r="DE114" s="385"/>
      <c r="DF114" s="387">
        <f>59869+13400+6147.23+176.02</f>
        <v>79592.25</v>
      </c>
      <c r="DG114" s="388"/>
      <c r="DH114" s="388"/>
      <c r="DI114" s="388"/>
      <c r="DJ114" s="388"/>
      <c r="DK114" s="388"/>
      <c r="DL114" s="388"/>
      <c r="DM114" s="388"/>
      <c r="DN114" s="388"/>
      <c r="DO114" s="388"/>
      <c r="DP114" s="388"/>
      <c r="DQ114" s="388"/>
      <c r="DR114" s="389"/>
      <c r="DS114" s="387">
        <v>14353</v>
      </c>
      <c r="DT114" s="388"/>
      <c r="DU114" s="388"/>
      <c r="DV114" s="388"/>
      <c r="DW114" s="388"/>
      <c r="DX114" s="388"/>
      <c r="DY114" s="388"/>
      <c r="DZ114" s="388"/>
      <c r="EA114" s="388"/>
      <c r="EB114" s="388"/>
      <c r="EC114" s="388"/>
      <c r="ED114" s="388"/>
      <c r="EE114" s="389"/>
      <c r="EF114" s="387">
        <v>19559</v>
      </c>
      <c r="EG114" s="388"/>
      <c r="EH114" s="388"/>
      <c r="EI114" s="388"/>
      <c r="EJ114" s="388"/>
      <c r="EK114" s="388"/>
      <c r="EL114" s="388"/>
      <c r="EM114" s="388"/>
      <c r="EN114" s="388"/>
      <c r="EO114" s="388"/>
      <c r="EP114" s="388"/>
      <c r="EQ114" s="388"/>
      <c r="ER114" s="389"/>
      <c r="ES114" s="390"/>
      <c r="ET114" s="391"/>
      <c r="EU114" s="391"/>
      <c r="EV114" s="391"/>
      <c r="EW114" s="391"/>
      <c r="EX114" s="391"/>
      <c r="EY114" s="391"/>
      <c r="EZ114" s="391"/>
      <c r="FA114" s="391"/>
      <c r="FB114" s="391"/>
      <c r="FC114" s="391"/>
      <c r="FD114" s="391"/>
      <c r="FE114" s="392"/>
    </row>
    <row r="115" spans="1:165" s="262" customFormat="1" ht="11.25" customHeight="1" x14ac:dyDescent="0.2">
      <c r="A115" s="393" t="s">
        <v>437</v>
      </c>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5"/>
      <c r="BY115" s="396"/>
      <c r="BZ115" s="396"/>
      <c r="CA115" s="396"/>
      <c r="CB115" s="396"/>
      <c r="CC115" s="396"/>
      <c r="CD115" s="396"/>
      <c r="CE115" s="397"/>
      <c r="CF115" s="398" t="s">
        <v>127</v>
      </c>
      <c r="CG115" s="396"/>
      <c r="CH115" s="396"/>
      <c r="CI115" s="396"/>
      <c r="CJ115" s="396"/>
      <c r="CK115" s="396"/>
      <c r="CL115" s="396"/>
      <c r="CM115" s="396"/>
      <c r="CN115" s="396"/>
      <c r="CO115" s="396"/>
      <c r="CP115" s="396"/>
      <c r="CQ115" s="396"/>
      <c r="CR115" s="397"/>
      <c r="CS115" s="398" t="s">
        <v>435</v>
      </c>
      <c r="CT115" s="396"/>
      <c r="CU115" s="396"/>
      <c r="CV115" s="396"/>
      <c r="CW115" s="396"/>
      <c r="CX115" s="396"/>
      <c r="CY115" s="396"/>
      <c r="CZ115" s="396"/>
      <c r="DA115" s="396"/>
      <c r="DB115" s="396"/>
      <c r="DC115" s="396"/>
      <c r="DD115" s="396"/>
      <c r="DE115" s="397"/>
      <c r="DF115" s="399"/>
      <c r="DG115" s="400"/>
      <c r="DH115" s="400"/>
      <c r="DI115" s="400"/>
      <c r="DJ115" s="400"/>
      <c r="DK115" s="400"/>
      <c r="DL115" s="400"/>
      <c r="DM115" s="400"/>
      <c r="DN115" s="400"/>
      <c r="DO115" s="400"/>
      <c r="DP115" s="400"/>
      <c r="DQ115" s="400"/>
      <c r="DR115" s="401"/>
      <c r="DS115" s="399"/>
      <c r="DT115" s="400"/>
      <c r="DU115" s="400"/>
      <c r="DV115" s="400"/>
      <c r="DW115" s="400"/>
      <c r="DX115" s="400"/>
      <c r="DY115" s="400"/>
      <c r="DZ115" s="400"/>
      <c r="EA115" s="400"/>
      <c r="EB115" s="400"/>
      <c r="EC115" s="400"/>
      <c r="ED115" s="400"/>
      <c r="EE115" s="401"/>
      <c r="EF115" s="399"/>
      <c r="EG115" s="400"/>
      <c r="EH115" s="400"/>
      <c r="EI115" s="400"/>
      <c r="EJ115" s="400"/>
      <c r="EK115" s="400"/>
      <c r="EL115" s="400"/>
      <c r="EM115" s="400"/>
      <c r="EN115" s="400"/>
      <c r="EO115" s="400"/>
      <c r="EP115" s="400"/>
      <c r="EQ115" s="400"/>
      <c r="ER115" s="401"/>
      <c r="ES115" s="402"/>
      <c r="ET115" s="403"/>
      <c r="EU115" s="403"/>
      <c r="EV115" s="403"/>
      <c r="EW115" s="403"/>
      <c r="EX115" s="403"/>
      <c r="EY115" s="403"/>
      <c r="EZ115" s="403"/>
      <c r="FA115" s="403"/>
      <c r="FB115" s="403"/>
      <c r="FC115" s="403"/>
      <c r="FD115" s="403"/>
      <c r="FE115" s="404"/>
    </row>
    <row r="116" spans="1:165" s="263" customFormat="1" ht="11.25" customHeight="1" x14ac:dyDescent="0.2">
      <c r="A116" s="360" t="s">
        <v>438</v>
      </c>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61"/>
      <c r="BB116" s="361"/>
      <c r="BC116" s="361"/>
      <c r="BD116" s="361"/>
      <c r="BE116" s="361"/>
      <c r="BF116" s="361"/>
      <c r="BG116" s="361"/>
      <c r="BH116" s="361"/>
      <c r="BI116" s="361"/>
      <c r="BJ116" s="361"/>
      <c r="BK116" s="361"/>
      <c r="BL116" s="361"/>
      <c r="BM116" s="361"/>
      <c r="BN116" s="361"/>
      <c r="BO116" s="361"/>
      <c r="BP116" s="361"/>
      <c r="BQ116" s="361"/>
      <c r="BR116" s="361"/>
      <c r="BS116" s="361"/>
      <c r="BT116" s="361"/>
      <c r="BU116" s="361"/>
      <c r="BV116" s="361"/>
      <c r="BW116" s="361"/>
      <c r="BX116" s="362"/>
      <c r="BY116" s="363"/>
      <c r="BZ116" s="363"/>
      <c r="CA116" s="363"/>
      <c r="CB116" s="363"/>
      <c r="CC116" s="363"/>
      <c r="CD116" s="363"/>
      <c r="CE116" s="364"/>
      <c r="CF116" s="365" t="s">
        <v>127</v>
      </c>
      <c r="CG116" s="363"/>
      <c r="CH116" s="363"/>
      <c r="CI116" s="363"/>
      <c r="CJ116" s="363"/>
      <c r="CK116" s="363"/>
      <c r="CL116" s="363"/>
      <c r="CM116" s="363"/>
      <c r="CN116" s="363"/>
      <c r="CO116" s="363"/>
      <c r="CP116" s="363"/>
      <c r="CQ116" s="363"/>
      <c r="CR116" s="364"/>
      <c r="CS116" s="365" t="s">
        <v>435</v>
      </c>
      <c r="CT116" s="363"/>
      <c r="CU116" s="363"/>
      <c r="CV116" s="363"/>
      <c r="CW116" s="363"/>
      <c r="CX116" s="363"/>
      <c r="CY116" s="363"/>
      <c r="CZ116" s="363"/>
      <c r="DA116" s="363"/>
      <c r="DB116" s="363"/>
      <c r="DC116" s="363"/>
      <c r="DD116" s="363"/>
      <c r="DE116" s="364"/>
      <c r="DF116" s="366">
        <v>29091.66</v>
      </c>
      <c r="DG116" s="367"/>
      <c r="DH116" s="367"/>
      <c r="DI116" s="367"/>
      <c r="DJ116" s="367"/>
      <c r="DK116" s="367"/>
      <c r="DL116" s="367"/>
      <c r="DM116" s="367"/>
      <c r="DN116" s="367"/>
      <c r="DO116" s="367"/>
      <c r="DP116" s="367"/>
      <c r="DQ116" s="367"/>
      <c r="DR116" s="368"/>
      <c r="DS116" s="366">
        <v>29091.66</v>
      </c>
      <c r="DT116" s="367"/>
      <c r="DU116" s="367"/>
      <c r="DV116" s="367"/>
      <c r="DW116" s="367"/>
      <c r="DX116" s="367"/>
      <c r="DY116" s="367"/>
      <c r="DZ116" s="367"/>
      <c r="EA116" s="367"/>
      <c r="EB116" s="367"/>
      <c r="EC116" s="367"/>
      <c r="ED116" s="367"/>
      <c r="EE116" s="368"/>
      <c r="EF116" s="366">
        <v>29091.66</v>
      </c>
      <c r="EG116" s="367"/>
      <c r="EH116" s="367"/>
      <c r="EI116" s="367"/>
      <c r="EJ116" s="367"/>
      <c r="EK116" s="367"/>
      <c r="EL116" s="367"/>
      <c r="EM116" s="367"/>
      <c r="EN116" s="367"/>
      <c r="EO116" s="367"/>
      <c r="EP116" s="367"/>
      <c r="EQ116" s="367"/>
      <c r="ER116" s="368"/>
      <c r="ES116" s="369"/>
      <c r="ET116" s="370"/>
      <c r="EU116" s="370"/>
      <c r="EV116" s="370"/>
      <c r="EW116" s="370"/>
      <c r="EX116" s="370"/>
      <c r="EY116" s="370"/>
      <c r="EZ116" s="370"/>
      <c r="FA116" s="370"/>
      <c r="FB116" s="370"/>
      <c r="FC116" s="370"/>
      <c r="FD116" s="370"/>
      <c r="FE116" s="371"/>
    </row>
    <row r="117" spans="1:165" s="259" customFormat="1" ht="11.25" customHeight="1" x14ac:dyDescent="0.2">
      <c r="A117" s="429" t="s">
        <v>1</v>
      </c>
      <c r="B117" s="430"/>
      <c r="C117" s="430"/>
      <c r="D117" s="430"/>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430"/>
      <c r="BR117" s="430"/>
      <c r="BS117" s="430"/>
      <c r="BT117" s="430"/>
      <c r="BU117" s="430"/>
      <c r="BV117" s="430"/>
      <c r="BW117" s="431"/>
      <c r="BX117" s="432"/>
      <c r="BY117" s="373"/>
      <c r="BZ117" s="373"/>
      <c r="CA117" s="373"/>
      <c r="CB117" s="373"/>
      <c r="CC117" s="373"/>
      <c r="CD117" s="373"/>
      <c r="CE117" s="374"/>
      <c r="CF117" s="372" t="s">
        <v>559</v>
      </c>
      <c r="CG117" s="373"/>
      <c r="CH117" s="373"/>
      <c r="CI117" s="373"/>
      <c r="CJ117" s="373"/>
      <c r="CK117" s="373"/>
      <c r="CL117" s="373"/>
      <c r="CM117" s="373"/>
      <c r="CN117" s="373"/>
      <c r="CO117" s="373"/>
      <c r="CP117" s="373"/>
      <c r="CQ117" s="373"/>
      <c r="CR117" s="374"/>
      <c r="CS117" s="372" t="s">
        <v>435</v>
      </c>
      <c r="CT117" s="373"/>
      <c r="CU117" s="373"/>
      <c r="CV117" s="373"/>
      <c r="CW117" s="373"/>
      <c r="CX117" s="373"/>
      <c r="CY117" s="373"/>
      <c r="CZ117" s="373"/>
      <c r="DA117" s="373"/>
      <c r="DB117" s="373"/>
      <c r="DC117" s="373"/>
      <c r="DD117" s="373"/>
      <c r="DE117" s="374"/>
      <c r="DF117" s="375">
        <f>DF118+DF119+DF120</f>
        <v>1615076</v>
      </c>
      <c r="DG117" s="376"/>
      <c r="DH117" s="376"/>
      <c r="DI117" s="376"/>
      <c r="DJ117" s="376"/>
      <c r="DK117" s="376"/>
      <c r="DL117" s="376"/>
      <c r="DM117" s="376"/>
      <c r="DN117" s="376"/>
      <c r="DO117" s="376"/>
      <c r="DP117" s="376"/>
      <c r="DQ117" s="376"/>
      <c r="DR117" s="377"/>
      <c r="DS117" s="375">
        <f t="shared" ref="DS117" si="22">DS118+DS119+DS120</f>
        <v>387197</v>
      </c>
      <c r="DT117" s="376"/>
      <c r="DU117" s="376"/>
      <c r="DV117" s="376"/>
      <c r="DW117" s="376"/>
      <c r="DX117" s="376"/>
      <c r="DY117" s="376"/>
      <c r="DZ117" s="376"/>
      <c r="EA117" s="376"/>
      <c r="EB117" s="376"/>
      <c r="EC117" s="376"/>
      <c r="ED117" s="376"/>
      <c r="EE117" s="377"/>
      <c r="EF117" s="375">
        <f t="shared" ref="EF117" si="23">EF118+EF119+EF120</f>
        <v>527812</v>
      </c>
      <c r="EG117" s="376"/>
      <c r="EH117" s="376"/>
      <c r="EI117" s="376"/>
      <c r="EJ117" s="376"/>
      <c r="EK117" s="376"/>
      <c r="EL117" s="376"/>
      <c r="EM117" s="376"/>
      <c r="EN117" s="376"/>
      <c r="EO117" s="376"/>
      <c r="EP117" s="376"/>
      <c r="EQ117" s="376"/>
      <c r="ER117" s="377"/>
      <c r="ES117" s="378"/>
      <c r="ET117" s="379"/>
      <c r="EU117" s="379"/>
      <c r="EV117" s="379"/>
      <c r="EW117" s="379"/>
      <c r="EX117" s="379"/>
      <c r="EY117" s="379"/>
      <c r="EZ117" s="379"/>
      <c r="FA117" s="379"/>
      <c r="FB117" s="379"/>
      <c r="FC117" s="379"/>
      <c r="FD117" s="379"/>
      <c r="FE117" s="380"/>
    </row>
    <row r="118" spans="1:165" s="261" customFormat="1" ht="11.25" customHeight="1" x14ac:dyDescent="0.2">
      <c r="A118" s="381" t="s">
        <v>436</v>
      </c>
      <c r="B118" s="382"/>
      <c r="C118" s="382"/>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3"/>
      <c r="BY118" s="384"/>
      <c r="BZ118" s="384"/>
      <c r="CA118" s="384"/>
      <c r="CB118" s="384"/>
      <c r="CC118" s="384"/>
      <c r="CD118" s="384"/>
      <c r="CE118" s="385"/>
      <c r="CF118" s="386" t="s">
        <v>559</v>
      </c>
      <c r="CG118" s="384"/>
      <c r="CH118" s="384"/>
      <c r="CI118" s="384"/>
      <c r="CJ118" s="384"/>
      <c r="CK118" s="384"/>
      <c r="CL118" s="384"/>
      <c r="CM118" s="384"/>
      <c r="CN118" s="384"/>
      <c r="CO118" s="384"/>
      <c r="CP118" s="384"/>
      <c r="CQ118" s="384"/>
      <c r="CR118" s="385"/>
      <c r="CS118" s="386" t="s">
        <v>435</v>
      </c>
      <c r="CT118" s="384"/>
      <c r="CU118" s="384"/>
      <c r="CV118" s="384"/>
      <c r="CW118" s="384"/>
      <c r="CX118" s="384"/>
      <c r="CY118" s="384"/>
      <c r="CZ118" s="384"/>
      <c r="DA118" s="384"/>
      <c r="DB118" s="384"/>
      <c r="DC118" s="384"/>
      <c r="DD118" s="384"/>
      <c r="DE118" s="385"/>
      <c r="DF118" s="387">
        <f>1615076-12736.82</f>
        <v>1602339.18</v>
      </c>
      <c r="DG118" s="388"/>
      <c r="DH118" s="388"/>
      <c r="DI118" s="388"/>
      <c r="DJ118" s="388"/>
      <c r="DK118" s="388"/>
      <c r="DL118" s="388"/>
      <c r="DM118" s="388"/>
      <c r="DN118" s="388"/>
      <c r="DO118" s="388"/>
      <c r="DP118" s="388"/>
      <c r="DQ118" s="388"/>
      <c r="DR118" s="389"/>
      <c r="DS118" s="387">
        <v>387197</v>
      </c>
      <c r="DT118" s="388"/>
      <c r="DU118" s="388"/>
      <c r="DV118" s="388"/>
      <c r="DW118" s="388"/>
      <c r="DX118" s="388"/>
      <c r="DY118" s="388"/>
      <c r="DZ118" s="388"/>
      <c r="EA118" s="388"/>
      <c r="EB118" s="388"/>
      <c r="EC118" s="388"/>
      <c r="ED118" s="388"/>
      <c r="EE118" s="389"/>
      <c r="EF118" s="387">
        <v>527812</v>
      </c>
      <c r="EG118" s="388"/>
      <c r="EH118" s="388"/>
      <c r="EI118" s="388"/>
      <c r="EJ118" s="388"/>
      <c r="EK118" s="388"/>
      <c r="EL118" s="388"/>
      <c r="EM118" s="388"/>
      <c r="EN118" s="388"/>
      <c r="EO118" s="388"/>
      <c r="EP118" s="388"/>
      <c r="EQ118" s="388"/>
      <c r="ER118" s="389"/>
      <c r="ES118" s="390"/>
      <c r="ET118" s="391"/>
      <c r="EU118" s="391"/>
      <c r="EV118" s="391"/>
      <c r="EW118" s="391"/>
      <c r="EX118" s="391"/>
      <c r="EY118" s="391"/>
      <c r="EZ118" s="391"/>
      <c r="FA118" s="391"/>
      <c r="FB118" s="391"/>
      <c r="FC118" s="391"/>
      <c r="FD118" s="391"/>
      <c r="FE118" s="392"/>
    </row>
    <row r="119" spans="1:165" s="262" customFormat="1" ht="11.25" customHeight="1" x14ac:dyDescent="0.2">
      <c r="A119" s="393" t="s">
        <v>437</v>
      </c>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394"/>
      <c r="BI119" s="394"/>
      <c r="BJ119" s="394"/>
      <c r="BK119" s="394"/>
      <c r="BL119" s="394"/>
      <c r="BM119" s="394"/>
      <c r="BN119" s="394"/>
      <c r="BO119" s="394"/>
      <c r="BP119" s="394"/>
      <c r="BQ119" s="394"/>
      <c r="BR119" s="394"/>
      <c r="BS119" s="394"/>
      <c r="BT119" s="394"/>
      <c r="BU119" s="394"/>
      <c r="BV119" s="394"/>
      <c r="BW119" s="394"/>
      <c r="BX119" s="395"/>
      <c r="BY119" s="396"/>
      <c r="BZ119" s="396"/>
      <c r="CA119" s="396"/>
      <c r="CB119" s="396"/>
      <c r="CC119" s="396"/>
      <c r="CD119" s="396"/>
      <c r="CE119" s="397"/>
      <c r="CF119" s="398" t="s">
        <v>559</v>
      </c>
      <c r="CG119" s="396"/>
      <c r="CH119" s="396"/>
      <c r="CI119" s="396"/>
      <c r="CJ119" s="396"/>
      <c r="CK119" s="396"/>
      <c r="CL119" s="396"/>
      <c r="CM119" s="396"/>
      <c r="CN119" s="396"/>
      <c r="CO119" s="396"/>
      <c r="CP119" s="396"/>
      <c r="CQ119" s="396"/>
      <c r="CR119" s="397"/>
      <c r="CS119" s="398" t="s">
        <v>435</v>
      </c>
      <c r="CT119" s="396"/>
      <c r="CU119" s="396"/>
      <c r="CV119" s="396"/>
      <c r="CW119" s="396"/>
      <c r="CX119" s="396"/>
      <c r="CY119" s="396"/>
      <c r="CZ119" s="396"/>
      <c r="DA119" s="396"/>
      <c r="DB119" s="396"/>
      <c r="DC119" s="396"/>
      <c r="DD119" s="396"/>
      <c r="DE119" s="397"/>
      <c r="DF119" s="399">
        <v>12736.82</v>
      </c>
      <c r="DG119" s="400"/>
      <c r="DH119" s="400"/>
      <c r="DI119" s="400"/>
      <c r="DJ119" s="400"/>
      <c r="DK119" s="400"/>
      <c r="DL119" s="400"/>
      <c r="DM119" s="400"/>
      <c r="DN119" s="400"/>
      <c r="DO119" s="400"/>
      <c r="DP119" s="400"/>
      <c r="DQ119" s="400"/>
      <c r="DR119" s="401"/>
      <c r="DS119" s="399"/>
      <c r="DT119" s="400"/>
      <c r="DU119" s="400"/>
      <c r="DV119" s="400"/>
      <c r="DW119" s="400"/>
      <c r="DX119" s="400"/>
      <c r="DY119" s="400"/>
      <c r="DZ119" s="400"/>
      <c r="EA119" s="400"/>
      <c r="EB119" s="400"/>
      <c r="EC119" s="400"/>
      <c r="ED119" s="400"/>
      <c r="EE119" s="401"/>
      <c r="EF119" s="399"/>
      <c r="EG119" s="400"/>
      <c r="EH119" s="400"/>
      <c r="EI119" s="400"/>
      <c r="EJ119" s="400"/>
      <c r="EK119" s="400"/>
      <c r="EL119" s="400"/>
      <c r="EM119" s="400"/>
      <c r="EN119" s="400"/>
      <c r="EO119" s="400"/>
      <c r="EP119" s="400"/>
      <c r="EQ119" s="400"/>
      <c r="ER119" s="401"/>
      <c r="ES119" s="402"/>
      <c r="ET119" s="403"/>
      <c r="EU119" s="403"/>
      <c r="EV119" s="403"/>
      <c r="EW119" s="403"/>
      <c r="EX119" s="403"/>
      <c r="EY119" s="403"/>
      <c r="EZ119" s="403"/>
      <c r="FA119" s="403"/>
      <c r="FB119" s="403"/>
      <c r="FC119" s="403"/>
      <c r="FD119" s="403"/>
      <c r="FE119" s="404"/>
    </row>
    <row r="120" spans="1:165" s="263" customFormat="1" ht="11.25" customHeight="1" x14ac:dyDescent="0.2">
      <c r="A120" s="360" t="s">
        <v>438</v>
      </c>
      <c r="B120" s="361"/>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1"/>
      <c r="BS120" s="361"/>
      <c r="BT120" s="361"/>
      <c r="BU120" s="361"/>
      <c r="BV120" s="361"/>
      <c r="BW120" s="361"/>
      <c r="BX120" s="362"/>
      <c r="BY120" s="363"/>
      <c r="BZ120" s="363"/>
      <c r="CA120" s="363"/>
      <c r="CB120" s="363"/>
      <c r="CC120" s="363"/>
      <c r="CD120" s="363"/>
      <c r="CE120" s="364"/>
      <c r="CF120" s="365" t="s">
        <v>559</v>
      </c>
      <c r="CG120" s="363"/>
      <c r="CH120" s="363"/>
      <c r="CI120" s="363"/>
      <c r="CJ120" s="363"/>
      <c r="CK120" s="363"/>
      <c r="CL120" s="363"/>
      <c r="CM120" s="363"/>
      <c r="CN120" s="363"/>
      <c r="CO120" s="363"/>
      <c r="CP120" s="363"/>
      <c r="CQ120" s="363"/>
      <c r="CR120" s="364"/>
      <c r="CS120" s="365" t="s">
        <v>435</v>
      </c>
      <c r="CT120" s="363"/>
      <c r="CU120" s="363"/>
      <c r="CV120" s="363"/>
      <c r="CW120" s="363"/>
      <c r="CX120" s="363"/>
      <c r="CY120" s="363"/>
      <c r="CZ120" s="363"/>
      <c r="DA120" s="363"/>
      <c r="DB120" s="363"/>
      <c r="DC120" s="363"/>
      <c r="DD120" s="363"/>
      <c r="DE120" s="364"/>
      <c r="DF120" s="366"/>
      <c r="DG120" s="367"/>
      <c r="DH120" s="367"/>
      <c r="DI120" s="367"/>
      <c r="DJ120" s="367"/>
      <c r="DK120" s="367"/>
      <c r="DL120" s="367"/>
      <c r="DM120" s="367"/>
      <c r="DN120" s="367"/>
      <c r="DO120" s="367"/>
      <c r="DP120" s="367"/>
      <c r="DQ120" s="367"/>
      <c r="DR120" s="368"/>
      <c r="DS120" s="366"/>
      <c r="DT120" s="367"/>
      <c r="DU120" s="367"/>
      <c r="DV120" s="367"/>
      <c r="DW120" s="367"/>
      <c r="DX120" s="367"/>
      <c r="DY120" s="367"/>
      <c r="DZ120" s="367"/>
      <c r="EA120" s="367"/>
      <c r="EB120" s="367"/>
      <c r="EC120" s="367"/>
      <c r="ED120" s="367"/>
      <c r="EE120" s="368"/>
      <c r="EF120" s="366"/>
      <c r="EG120" s="367"/>
      <c r="EH120" s="367"/>
      <c r="EI120" s="367"/>
      <c r="EJ120" s="367"/>
      <c r="EK120" s="367"/>
      <c r="EL120" s="367"/>
      <c r="EM120" s="367"/>
      <c r="EN120" s="367"/>
      <c r="EO120" s="367"/>
      <c r="EP120" s="367"/>
      <c r="EQ120" s="367"/>
      <c r="ER120" s="368"/>
      <c r="ES120" s="369"/>
      <c r="ET120" s="370"/>
      <c r="EU120" s="370"/>
      <c r="EV120" s="370"/>
      <c r="EW120" s="370"/>
      <c r="EX120" s="370"/>
      <c r="EY120" s="370"/>
      <c r="EZ120" s="370"/>
      <c r="FA120" s="370"/>
      <c r="FB120" s="370"/>
      <c r="FC120" s="370"/>
      <c r="FD120" s="370"/>
      <c r="FE120" s="371"/>
    </row>
    <row r="121" spans="1:165" ht="11.25" customHeight="1" x14ac:dyDescent="0.2">
      <c r="A121" s="429" t="s">
        <v>1</v>
      </c>
      <c r="B121" s="430"/>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0"/>
      <c r="BJ121" s="430"/>
      <c r="BK121" s="430"/>
      <c r="BL121" s="430"/>
      <c r="BM121" s="430"/>
      <c r="BN121" s="430"/>
      <c r="BO121" s="430"/>
      <c r="BP121" s="430"/>
      <c r="BQ121" s="430"/>
      <c r="BR121" s="430"/>
      <c r="BS121" s="430"/>
      <c r="BT121" s="430"/>
      <c r="BU121" s="430"/>
      <c r="BV121" s="430"/>
      <c r="BW121" s="431"/>
      <c r="BX121" s="432"/>
      <c r="BY121" s="373"/>
      <c r="BZ121" s="373"/>
      <c r="CA121" s="373"/>
      <c r="CB121" s="373"/>
      <c r="CC121" s="373"/>
      <c r="CD121" s="373"/>
      <c r="CE121" s="374"/>
      <c r="CF121" s="372" t="s">
        <v>127</v>
      </c>
      <c r="CG121" s="373"/>
      <c r="CH121" s="373"/>
      <c r="CI121" s="373"/>
      <c r="CJ121" s="373"/>
      <c r="CK121" s="373"/>
      <c r="CL121" s="373"/>
      <c r="CM121" s="373"/>
      <c r="CN121" s="373"/>
      <c r="CO121" s="373"/>
      <c r="CP121" s="373"/>
      <c r="CQ121" s="373"/>
      <c r="CR121" s="374"/>
      <c r="CS121" s="372" t="s">
        <v>439</v>
      </c>
      <c r="CT121" s="373"/>
      <c r="CU121" s="373"/>
      <c r="CV121" s="373"/>
      <c r="CW121" s="373"/>
      <c r="CX121" s="373"/>
      <c r="CY121" s="373"/>
      <c r="CZ121" s="373"/>
      <c r="DA121" s="373"/>
      <c r="DB121" s="373"/>
      <c r="DC121" s="373"/>
      <c r="DD121" s="373"/>
      <c r="DE121" s="374"/>
      <c r="DF121" s="375">
        <f>DF122+DF123+DF124</f>
        <v>711429.29</v>
      </c>
      <c r="DG121" s="376"/>
      <c r="DH121" s="376"/>
      <c r="DI121" s="376"/>
      <c r="DJ121" s="376"/>
      <c r="DK121" s="376"/>
      <c r="DL121" s="376"/>
      <c r="DM121" s="376"/>
      <c r="DN121" s="376"/>
      <c r="DO121" s="376"/>
      <c r="DP121" s="376"/>
      <c r="DQ121" s="376"/>
      <c r="DR121" s="377"/>
      <c r="DS121" s="375">
        <f t="shared" ref="DS121" si="24">DS122+DS123+DS124</f>
        <v>500000</v>
      </c>
      <c r="DT121" s="376"/>
      <c r="DU121" s="376"/>
      <c r="DV121" s="376"/>
      <c r="DW121" s="376"/>
      <c r="DX121" s="376"/>
      <c r="DY121" s="376"/>
      <c r="DZ121" s="376"/>
      <c r="EA121" s="376"/>
      <c r="EB121" s="376"/>
      <c r="EC121" s="376"/>
      <c r="ED121" s="376"/>
      <c r="EE121" s="377"/>
      <c r="EF121" s="375">
        <f t="shared" ref="EF121" si="25">EF122+EF123+EF124</f>
        <v>500000</v>
      </c>
      <c r="EG121" s="376"/>
      <c r="EH121" s="376"/>
      <c r="EI121" s="376"/>
      <c r="EJ121" s="376"/>
      <c r="EK121" s="376"/>
      <c r="EL121" s="376"/>
      <c r="EM121" s="376"/>
      <c r="EN121" s="376"/>
      <c r="EO121" s="376"/>
      <c r="EP121" s="376"/>
      <c r="EQ121" s="376"/>
      <c r="ER121" s="377"/>
      <c r="ES121" s="378"/>
      <c r="ET121" s="379"/>
      <c r="EU121" s="379"/>
      <c r="EV121" s="379"/>
      <c r="EW121" s="379"/>
      <c r="EX121" s="379"/>
      <c r="EY121" s="379"/>
      <c r="EZ121" s="379"/>
      <c r="FA121" s="379"/>
      <c r="FB121" s="379"/>
      <c r="FC121" s="379"/>
      <c r="FD121" s="379"/>
      <c r="FE121" s="380"/>
      <c r="FF121" s="216"/>
      <c r="FG121" s="216"/>
      <c r="FH121" s="216"/>
      <c r="FI121" s="216"/>
    </row>
    <row r="122" spans="1:165" s="261" customFormat="1" ht="11.25" customHeight="1" x14ac:dyDescent="0.2">
      <c r="A122" s="381" t="s">
        <v>440</v>
      </c>
      <c r="B122" s="382"/>
      <c r="C122" s="382"/>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3"/>
      <c r="BY122" s="384"/>
      <c r="BZ122" s="384"/>
      <c r="CA122" s="384"/>
      <c r="CB122" s="384"/>
      <c r="CC122" s="384"/>
      <c r="CD122" s="384"/>
      <c r="CE122" s="385"/>
      <c r="CF122" s="386" t="s">
        <v>127</v>
      </c>
      <c r="CG122" s="384"/>
      <c r="CH122" s="384"/>
      <c r="CI122" s="384"/>
      <c r="CJ122" s="384"/>
      <c r="CK122" s="384"/>
      <c r="CL122" s="384"/>
      <c r="CM122" s="384"/>
      <c r="CN122" s="384"/>
      <c r="CO122" s="384"/>
      <c r="CP122" s="384"/>
      <c r="CQ122" s="384"/>
      <c r="CR122" s="385"/>
      <c r="CS122" s="386" t="s">
        <v>439</v>
      </c>
      <c r="CT122" s="384"/>
      <c r="CU122" s="384"/>
      <c r="CV122" s="384"/>
      <c r="CW122" s="384"/>
      <c r="CX122" s="384"/>
      <c r="CY122" s="384"/>
      <c r="CZ122" s="384"/>
      <c r="DA122" s="384"/>
      <c r="DB122" s="384"/>
      <c r="DC122" s="384"/>
      <c r="DD122" s="384"/>
      <c r="DE122" s="385"/>
      <c r="DF122" s="387">
        <f>212368.92-6147.23-176.02</f>
        <v>206045.67</v>
      </c>
      <c r="DG122" s="388"/>
      <c r="DH122" s="388"/>
      <c r="DI122" s="388"/>
      <c r="DJ122" s="388"/>
      <c r="DK122" s="388"/>
      <c r="DL122" s="388"/>
      <c r="DM122" s="388"/>
      <c r="DN122" s="388"/>
      <c r="DO122" s="388"/>
      <c r="DP122" s="388"/>
      <c r="DQ122" s="388"/>
      <c r="DR122" s="389"/>
      <c r="DS122" s="387"/>
      <c r="DT122" s="388"/>
      <c r="DU122" s="388"/>
      <c r="DV122" s="388"/>
      <c r="DW122" s="388"/>
      <c r="DX122" s="388"/>
      <c r="DY122" s="388"/>
      <c r="DZ122" s="388"/>
      <c r="EA122" s="388"/>
      <c r="EB122" s="388"/>
      <c r="EC122" s="388"/>
      <c r="ED122" s="388"/>
      <c r="EE122" s="389"/>
      <c r="EF122" s="387"/>
      <c r="EG122" s="388"/>
      <c r="EH122" s="388"/>
      <c r="EI122" s="388"/>
      <c r="EJ122" s="388"/>
      <c r="EK122" s="388"/>
      <c r="EL122" s="388"/>
      <c r="EM122" s="388"/>
      <c r="EN122" s="388"/>
      <c r="EO122" s="388"/>
      <c r="EP122" s="388"/>
      <c r="EQ122" s="388"/>
      <c r="ER122" s="389"/>
      <c r="ES122" s="390"/>
      <c r="ET122" s="391"/>
      <c r="EU122" s="391"/>
      <c r="EV122" s="391"/>
      <c r="EW122" s="391"/>
      <c r="EX122" s="391"/>
      <c r="EY122" s="391"/>
      <c r="EZ122" s="391"/>
      <c r="FA122" s="391"/>
      <c r="FB122" s="391"/>
      <c r="FC122" s="391"/>
      <c r="FD122" s="391"/>
      <c r="FE122" s="392"/>
    </row>
    <row r="123" spans="1:165" s="262" customFormat="1" ht="11.25" customHeight="1" x14ac:dyDescent="0.2">
      <c r="A123" s="393" t="s">
        <v>441</v>
      </c>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394"/>
      <c r="AZ123" s="394"/>
      <c r="BA123" s="394"/>
      <c r="BB123" s="394"/>
      <c r="BC123" s="394"/>
      <c r="BD123" s="394"/>
      <c r="BE123" s="394"/>
      <c r="BF123" s="394"/>
      <c r="BG123" s="394"/>
      <c r="BH123" s="394"/>
      <c r="BI123" s="394"/>
      <c r="BJ123" s="394"/>
      <c r="BK123" s="394"/>
      <c r="BL123" s="394"/>
      <c r="BM123" s="394"/>
      <c r="BN123" s="394"/>
      <c r="BO123" s="394"/>
      <c r="BP123" s="394"/>
      <c r="BQ123" s="394"/>
      <c r="BR123" s="394"/>
      <c r="BS123" s="394"/>
      <c r="BT123" s="394"/>
      <c r="BU123" s="394"/>
      <c r="BV123" s="394"/>
      <c r="BW123" s="394"/>
      <c r="BX123" s="395"/>
      <c r="BY123" s="396"/>
      <c r="BZ123" s="396"/>
      <c r="CA123" s="396"/>
      <c r="CB123" s="396"/>
      <c r="CC123" s="396"/>
      <c r="CD123" s="396"/>
      <c r="CE123" s="397"/>
      <c r="CF123" s="398" t="s">
        <v>127</v>
      </c>
      <c r="CG123" s="396"/>
      <c r="CH123" s="396"/>
      <c r="CI123" s="396"/>
      <c r="CJ123" s="396"/>
      <c r="CK123" s="396"/>
      <c r="CL123" s="396"/>
      <c r="CM123" s="396"/>
      <c r="CN123" s="396"/>
      <c r="CO123" s="396"/>
      <c r="CP123" s="396"/>
      <c r="CQ123" s="396"/>
      <c r="CR123" s="397"/>
      <c r="CS123" s="398" t="s">
        <v>439</v>
      </c>
      <c r="CT123" s="396"/>
      <c r="CU123" s="396"/>
      <c r="CV123" s="396"/>
      <c r="CW123" s="396"/>
      <c r="CX123" s="396"/>
      <c r="CY123" s="396"/>
      <c r="CZ123" s="396"/>
      <c r="DA123" s="396"/>
      <c r="DB123" s="396"/>
      <c r="DC123" s="396"/>
      <c r="DD123" s="396"/>
      <c r="DE123" s="397"/>
      <c r="DF123" s="399">
        <f>1500</f>
        <v>1500</v>
      </c>
      <c r="DG123" s="400"/>
      <c r="DH123" s="400"/>
      <c r="DI123" s="400"/>
      <c r="DJ123" s="400"/>
      <c r="DK123" s="400"/>
      <c r="DL123" s="400"/>
      <c r="DM123" s="400"/>
      <c r="DN123" s="400"/>
      <c r="DO123" s="400"/>
      <c r="DP123" s="400"/>
      <c r="DQ123" s="400"/>
      <c r="DR123" s="401"/>
      <c r="DS123" s="399"/>
      <c r="DT123" s="400"/>
      <c r="DU123" s="400"/>
      <c r="DV123" s="400"/>
      <c r="DW123" s="400"/>
      <c r="DX123" s="400"/>
      <c r="DY123" s="400"/>
      <c r="DZ123" s="400"/>
      <c r="EA123" s="400"/>
      <c r="EB123" s="400"/>
      <c r="EC123" s="400"/>
      <c r="ED123" s="400"/>
      <c r="EE123" s="401"/>
      <c r="EF123" s="399"/>
      <c r="EG123" s="400"/>
      <c r="EH123" s="400"/>
      <c r="EI123" s="400"/>
      <c r="EJ123" s="400"/>
      <c r="EK123" s="400"/>
      <c r="EL123" s="400"/>
      <c r="EM123" s="400"/>
      <c r="EN123" s="400"/>
      <c r="EO123" s="400"/>
      <c r="EP123" s="400"/>
      <c r="EQ123" s="400"/>
      <c r="ER123" s="401"/>
      <c r="ES123" s="402"/>
      <c r="ET123" s="403"/>
      <c r="EU123" s="403"/>
      <c r="EV123" s="403"/>
      <c r="EW123" s="403"/>
      <c r="EX123" s="403"/>
      <c r="EY123" s="403"/>
      <c r="EZ123" s="403"/>
      <c r="FA123" s="403"/>
      <c r="FB123" s="403"/>
      <c r="FC123" s="403"/>
      <c r="FD123" s="403"/>
      <c r="FE123" s="404"/>
    </row>
    <row r="124" spans="1:165" s="263" customFormat="1" ht="11.25" customHeight="1" x14ac:dyDescent="0.2">
      <c r="A124" s="360" t="s">
        <v>442</v>
      </c>
      <c r="B124" s="361"/>
      <c r="C124" s="361"/>
      <c r="D124" s="361"/>
      <c r="E124" s="361"/>
      <c r="F124" s="361"/>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1"/>
      <c r="BA124" s="361"/>
      <c r="BB124" s="361"/>
      <c r="BC124" s="361"/>
      <c r="BD124" s="361"/>
      <c r="BE124" s="361"/>
      <c r="BF124" s="361"/>
      <c r="BG124" s="361"/>
      <c r="BH124" s="361"/>
      <c r="BI124" s="361"/>
      <c r="BJ124" s="361"/>
      <c r="BK124" s="361"/>
      <c r="BL124" s="361"/>
      <c r="BM124" s="361"/>
      <c r="BN124" s="361"/>
      <c r="BO124" s="361"/>
      <c r="BP124" s="361"/>
      <c r="BQ124" s="361"/>
      <c r="BR124" s="361"/>
      <c r="BS124" s="361"/>
      <c r="BT124" s="361"/>
      <c r="BU124" s="361"/>
      <c r="BV124" s="361"/>
      <c r="BW124" s="361"/>
      <c r="BX124" s="362"/>
      <c r="BY124" s="363"/>
      <c r="BZ124" s="363"/>
      <c r="CA124" s="363"/>
      <c r="CB124" s="363"/>
      <c r="CC124" s="363"/>
      <c r="CD124" s="363"/>
      <c r="CE124" s="364"/>
      <c r="CF124" s="365" t="s">
        <v>127</v>
      </c>
      <c r="CG124" s="363"/>
      <c r="CH124" s="363"/>
      <c r="CI124" s="363"/>
      <c r="CJ124" s="363"/>
      <c r="CK124" s="363"/>
      <c r="CL124" s="363"/>
      <c r="CM124" s="363"/>
      <c r="CN124" s="363"/>
      <c r="CO124" s="363"/>
      <c r="CP124" s="363"/>
      <c r="CQ124" s="363"/>
      <c r="CR124" s="364"/>
      <c r="CS124" s="365" t="s">
        <v>439</v>
      </c>
      <c r="CT124" s="363"/>
      <c r="CU124" s="363"/>
      <c r="CV124" s="363"/>
      <c r="CW124" s="363"/>
      <c r="CX124" s="363"/>
      <c r="CY124" s="363"/>
      <c r="CZ124" s="363"/>
      <c r="DA124" s="363"/>
      <c r="DB124" s="363"/>
      <c r="DC124" s="363"/>
      <c r="DD124" s="363"/>
      <c r="DE124" s="364"/>
      <c r="DF124" s="366">
        <v>503883.62</v>
      </c>
      <c r="DG124" s="367"/>
      <c r="DH124" s="367"/>
      <c r="DI124" s="367"/>
      <c r="DJ124" s="367"/>
      <c r="DK124" s="367"/>
      <c r="DL124" s="367"/>
      <c r="DM124" s="367"/>
      <c r="DN124" s="367"/>
      <c r="DO124" s="367"/>
      <c r="DP124" s="367"/>
      <c r="DQ124" s="367"/>
      <c r="DR124" s="368"/>
      <c r="DS124" s="366">
        <v>500000</v>
      </c>
      <c r="DT124" s="367"/>
      <c r="DU124" s="367"/>
      <c r="DV124" s="367"/>
      <c r="DW124" s="367"/>
      <c r="DX124" s="367"/>
      <c r="DY124" s="367"/>
      <c r="DZ124" s="367"/>
      <c r="EA124" s="367"/>
      <c r="EB124" s="367"/>
      <c r="EC124" s="367"/>
      <c r="ED124" s="367"/>
      <c r="EE124" s="368"/>
      <c r="EF124" s="366">
        <v>500000</v>
      </c>
      <c r="EG124" s="367"/>
      <c r="EH124" s="367"/>
      <c r="EI124" s="367"/>
      <c r="EJ124" s="367"/>
      <c r="EK124" s="367"/>
      <c r="EL124" s="367"/>
      <c r="EM124" s="367"/>
      <c r="EN124" s="367"/>
      <c r="EO124" s="367"/>
      <c r="EP124" s="367"/>
      <c r="EQ124" s="367"/>
      <c r="ER124" s="368"/>
      <c r="ES124" s="369"/>
      <c r="ET124" s="370"/>
      <c r="EU124" s="370"/>
      <c r="EV124" s="370"/>
      <c r="EW124" s="370"/>
      <c r="EX124" s="370"/>
      <c r="EY124" s="370"/>
      <c r="EZ124" s="370"/>
      <c r="FA124" s="370"/>
      <c r="FB124" s="370"/>
      <c r="FC124" s="370"/>
      <c r="FD124" s="370"/>
      <c r="FE124" s="371"/>
    </row>
    <row r="125" spans="1:165" ht="11.25" customHeight="1" x14ac:dyDescent="0.2">
      <c r="A125" s="429" t="s">
        <v>1</v>
      </c>
      <c r="B125" s="430"/>
      <c r="C125" s="430"/>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0"/>
      <c r="AY125" s="430"/>
      <c r="AZ125" s="430"/>
      <c r="BA125" s="430"/>
      <c r="BB125" s="430"/>
      <c r="BC125" s="430"/>
      <c r="BD125" s="430"/>
      <c r="BE125" s="430"/>
      <c r="BF125" s="430"/>
      <c r="BG125" s="430"/>
      <c r="BH125" s="430"/>
      <c r="BI125" s="430"/>
      <c r="BJ125" s="430"/>
      <c r="BK125" s="430"/>
      <c r="BL125" s="430"/>
      <c r="BM125" s="430"/>
      <c r="BN125" s="430"/>
      <c r="BO125" s="430"/>
      <c r="BP125" s="430"/>
      <c r="BQ125" s="430"/>
      <c r="BR125" s="430"/>
      <c r="BS125" s="430"/>
      <c r="BT125" s="430"/>
      <c r="BU125" s="430"/>
      <c r="BV125" s="430"/>
      <c r="BW125" s="431"/>
      <c r="BX125" s="432"/>
      <c r="BY125" s="373"/>
      <c r="BZ125" s="373"/>
      <c r="CA125" s="373"/>
      <c r="CB125" s="373"/>
      <c r="CC125" s="373"/>
      <c r="CD125" s="373"/>
      <c r="CE125" s="374"/>
      <c r="CF125" s="372" t="s">
        <v>127</v>
      </c>
      <c r="CG125" s="373"/>
      <c r="CH125" s="373"/>
      <c r="CI125" s="373"/>
      <c r="CJ125" s="373"/>
      <c r="CK125" s="373"/>
      <c r="CL125" s="373"/>
      <c r="CM125" s="373"/>
      <c r="CN125" s="373"/>
      <c r="CO125" s="373"/>
      <c r="CP125" s="373"/>
      <c r="CQ125" s="373"/>
      <c r="CR125" s="374"/>
      <c r="CS125" s="372" t="s">
        <v>443</v>
      </c>
      <c r="CT125" s="373"/>
      <c r="CU125" s="373"/>
      <c r="CV125" s="373"/>
      <c r="CW125" s="373"/>
      <c r="CX125" s="373"/>
      <c r="CY125" s="373"/>
      <c r="CZ125" s="373"/>
      <c r="DA125" s="373"/>
      <c r="DB125" s="373"/>
      <c r="DC125" s="373"/>
      <c r="DD125" s="373"/>
      <c r="DE125" s="374"/>
      <c r="DF125" s="375">
        <f>DF126+DF127+DF128</f>
        <v>409853.08</v>
      </c>
      <c r="DG125" s="376"/>
      <c r="DH125" s="376"/>
      <c r="DI125" s="376"/>
      <c r="DJ125" s="376"/>
      <c r="DK125" s="376"/>
      <c r="DL125" s="376"/>
      <c r="DM125" s="376"/>
      <c r="DN125" s="376"/>
      <c r="DO125" s="376"/>
      <c r="DP125" s="376"/>
      <c r="DQ125" s="376"/>
      <c r="DR125" s="377"/>
      <c r="DS125" s="375">
        <f t="shared" ref="DS125" si="26">DS126+DS127+DS128</f>
        <v>300000</v>
      </c>
      <c r="DT125" s="376"/>
      <c r="DU125" s="376"/>
      <c r="DV125" s="376"/>
      <c r="DW125" s="376"/>
      <c r="DX125" s="376"/>
      <c r="DY125" s="376"/>
      <c r="DZ125" s="376"/>
      <c r="EA125" s="376"/>
      <c r="EB125" s="376"/>
      <c r="EC125" s="376"/>
      <c r="ED125" s="376"/>
      <c r="EE125" s="377"/>
      <c r="EF125" s="375">
        <f t="shared" ref="EF125" si="27">EF126+EF127+EF128</f>
        <v>300000</v>
      </c>
      <c r="EG125" s="376"/>
      <c r="EH125" s="376"/>
      <c r="EI125" s="376"/>
      <c r="EJ125" s="376"/>
      <c r="EK125" s="376"/>
      <c r="EL125" s="376"/>
      <c r="EM125" s="376"/>
      <c r="EN125" s="376"/>
      <c r="EO125" s="376"/>
      <c r="EP125" s="376"/>
      <c r="EQ125" s="376"/>
      <c r="ER125" s="377"/>
      <c r="ES125" s="378"/>
      <c r="ET125" s="379"/>
      <c r="EU125" s="379"/>
      <c r="EV125" s="379"/>
      <c r="EW125" s="379"/>
      <c r="EX125" s="379"/>
      <c r="EY125" s="379"/>
      <c r="EZ125" s="379"/>
      <c r="FA125" s="379"/>
      <c r="FB125" s="379"/>
      <c r="FC125" s="379"/>
      <c r="FD125" s="379"/>
      <c r="FE125" s="380"/>
      <c r="FF125" s="216"/>
      <c r="FG125" s="216"/>
      <c r="FH125" s="216"/>
      <c r="FI125" s="216"/>
    </row>
    <row r="126" spans="1:165" s="261" customFormat="1" ht="11.25" customHeight="1" x14ac:dyDescent="0.2">
      <c r="A126" s="381" t="s">
        <v>444</v>
      </c>
      <c r="B126" s="382"/>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3"/>
      <c r="BY126" s="384"/>
      <c r="BZ126" s="384"/>
      <c r="CA126" s="384"/>
      <c r="CB126" s="384"/>
      <c r="CC126" s="384"/>
      <c r="CD126" s="384"/>
      <c r="CE126" s="385"/>
      <c r="CF126" s="386" t="s">
        <v>127</v>
      </c>
      <c r="CG126" s="384"/>
      <c r="CH126" s="384"/>
      <c r="CI126" s="384"/>
      <c r="CJ126" s="384"/>
      <c r="CK126" s="384"/>
      <c r="CL126" s="384"/>
      <c r="CM126" s="384"/>
      <c r="CN126" s="384"/>
      <c r="CO126" s="384"/>
      <c r="CP126" s="384"/>
      <c r="CQ126" s="384"/>
      <c r="CR126" s="385"/>
      <c r="CS126" s="386" t="s">
        <v>443</v>
      </c>
      <c r="CT126" s="384"/>
      <c r="CU126" s="384"/>
      <c r="CV126" s="384"/>
      <c r="CW126" s="384"/>
      <c r="CX126" s="384"/>
      <c r="CY126" s="384"/>
      <c r="CZ126" s="384"/>
      <c r="DA126" s="384"/>
      <c r="DB126" s="384"/>
      <c r="DC126" s="384"/>
      <c r="DD126" s="384"/>
      <c r="DE126" s="385"/>
      <c r="DF126" s="387">
        <f>11236.2+71650</f>
        <v>82886.2</v>
      </c>
      <c r="DG126" s="388"/>
      <c r="DH126" s="388"/>
      <c r="DI126" s="388"/>
      <c r="DJ126" s="388"/>
      <c r="DK126" s="388"/>
      <c r="DL126" s="388"/>
      <c r="DM126" s="388"/>
      <c r="DN126" s="388"/>
      <c r="DO126" s="388"/>
      <c r="DP126" s="388"/>
      <c r="DQ126" s="388"/>
      <c r="DR126" s="389"/>
      <c r="DS126" s="387"/>
      <c r="DT126" s="388"/>
      <c r="DU126" s="388"/>
      <c r="DV126" s="388"/>
      <c r="DW126" s="388"/>
      <c r="DX126" s="388"/>
      <c r="DY126" s="388"/>
      <c r="DZ126" s="388"/>
      <c r="EA126" s="388"/>
      <c r="EB126" s="388"/>
      <c r="EC126" s="388"/>
      <c r="ED126" s="388"/>
      <c r="EE126" s="389"/>
      <c r="EF126" s="387"/>
      <c r="EG126" s="388"/>
      <c r="EH126" s="388"/>
      <c r="EI126" s="388"/>
      <c r="EJ126" s="388"/>
      <c r="EK126" s="388"/>
      <c r="EL126" s="388"/>
      <c r="EM126" s="388"/>
      <c r="EN126" s="388"/>
      <c r="EO126" s="388"/>
      <c r="EP126" s="388"/>
      <c r="EQ126" s="388"/>
      <c r="ER126" s="389"/>
      <c r="ES126" s="390"/>
      <c r="ET126" s="391"/>
      <c r="EU126" s="391"/>
      <c r="EV126" s="391"/>
      <c r="EW126" s="391"/>
      <c r="EX126" s="391"/>
      <c r="EY126" s="391"/>
      <c r="EZ126" s="391"/>
      <c r="FA126" s="391"/>
      <c r="FB126" s="391"/>
      <c r="FC126" s="391"/>
      <c r="FD126" s="391"/>
      <c r="FE126" s="392"/>
    </row>
    <row r="127" spans="1:165" s="262" customFormat="1" ht="11.25" customHeight="1" x14ac:dyDescent="0.2">
      <c r="A127" s="393" t="s">
        <v>445</v>
      </c>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4"/>
      <c r="AV127" s="394"/>
      <c r="AW127" s="394"/>
      <c r="AX127" s="394"/>
      <c r="AY127" s="394"/>
      <c r="AZ127" s="394"/>
      <c r="BA127" s="394"/>
      <c r="BB127" s="394"/>
      <c r="BC127" s="394"/>
      <c r="BD127" s="394"/>
      <c r="BE127" s="394"/>
      <c r="BF127" s="394"/>
      <c r="BG127" s="394"/>
      <c r="BH127" s="394"/>
      <c r="BI127" s="394"/>
      <c r="BJ127" s="394"/>
      <c r="BK127" s="394"/>
      <c r="BL127" s="394"/>
      <c r="BM127" s="394"/>
      <c r="BN127" s="394"/>
      <c r="BO127" s="394"/>
      <c r="BP127" s="394"/>
      <c r="BQ127" s="394"/>
      <c r="BR127" s="394"/>
      <c r="BS127" s="394"/>
      <c r="BT127" s="394"/>
      <c r="BU127" s="394"/>
      <c r="BV127" s="394"/>
      <c r="BW127" s="394"/>
      <c r="BX127" s="395"/>
      <c r="BY127" s="396"/>
      <c r="BZ127" s="396"/>
      <c r="CA127" s="396"/>
      <c r="CB127" s="396"/>
      <c r="CC127" s="396"/>
      <c r="CD127" s="396"/>
      <c r="CE127" s="397"/>
      <c r="CF127" s="398" t="s">
        <v>127</v>
      </c>
      <c r="CG127" s="396"/>
      <c r="CH127" s="396"/>
      <c r="CI127" s="396"/>
      <c r="CJ127" s="396"/>
      <c r="CK127" s="396"/>
      <c r="CL127" s="396"/>
      <c r="CM127" s="396"/>
      <c r="CN127" s="396"/>
      <c r="CO127" s="396"/>
      <c r="CP127" s="396"/>
      <c r="CQ127" s="396"/>
      <c r="CR127" s="397"/>
      <c r="CS127" s="398" t="s">
        <v>443</v>
      </c>
      <c r="CT127" s="396"/>
      <c r="CU127" s="396"/>
      <c r="CV127" s="396"/>
      <c r="CW127" s="396"/>
      <c r="CX127" s="396"/>
      <c r="CY127" s="396"/>
      <c r="CZ127" s="396"/>
      <c r="DA127" s="396"/>
      <c r="DB127" s="396"/>
      <c r="DC127" s="396"/>
      <c r="DD127" s="396"/>
      <c r="DE127" s="397"/>
      <c r="DF127" s="399"/>
      <c r="DG127" s="400"/>
      <c r="DH127" s="400"/>
      <c r="DI127" s="400"/>
      <c r="DJ127" s="400"/>
      <c r="DK127" s="400"/>
      <c r="DL127" s="400"/>
      <c r="DM127" s="400"/>
      <c r="DN127" s="400"/>
      <c r="DO127" s="400"/>
      <c r="DP127" s="400"/>
      <c r="DQ127" s="400"/>
      <c r="DR127" s="401"/>
      <c r="DS127" s="399"/>
      <c r="DT127" s="400"/>
      <c r="DU127" s="400"/>
      <c r="DV127" s="400"/>
      <c r="DW127" s="400"/>
      <c r="DX127" s="400"/>
      <c r="DY127" s="400"/>
      <c r="DZ127" s="400"/>
      <c r="EA127" s="400"/>
      <c r="EB127" s="400"/>
      <c r="EC127" s="400"/>
      <c r="ED127" s="400"/>
      <c r="EE127" s="401"/>
      <c r="EF127" s="399"/>
      <c r="EG127" s="400"/>
      <c r="EH127" s="400"/>
      <c r="EI127" s="400"/>
      <c r="EJ127" s="400"/>
      <c r="EK127" s="400"/>
      <c r="EL127" s="400"/>
      <c r="EM127" s="400"/>
      <c r="EN127" s="400"/>
      <c r="EO127" s="400"/>
      <c r="EP127" s="400"/>
      <c r="EQ127" s="400"/>
      <c r="ER127" s="401"/>
      <c r="ES127" s="402"/>
      <c r="ET127" s="403"/>
      <c r="EU127" s="403"/>
      <c r="EV127" s="403"/>
      <c r="EW127" s="403"/>
      <c r="EX127" s="403"/>
      <c r="EY127" s="403"/>
      <c r="EZ127" s="403"/>
      <c r="FA127" s="403"/>
      <c r="FB127" s="403"/>
      <c r="FC127" s="403"/>
      <c r="FD127" s="403"/>
      <c r="FE127" s="404"/>
    </row>
    <row r="128" spans="1:165" s="263" customFormat="1" ht="11.25" customHeight="1" x14ac:dyDescent="0.2">
      <c r="A128" s="360" t="s">
        <v>446</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1"/>
      <c r="AY128" s="361"/>
      <c r="AZ128" s="361"/>
      <c r="BA128" s="361"/>
      <c r="BB128" s="361"/>
      <c r="BC128" s="361"/>
      <c r="BD128" s="361"/>
      <c r="BE128" s="361"/>
      <c r="BF128" s="361"/>
      <c r="BG128" s="361"/>
      <c r="BH128" s="361"/>
      <c r="BI128" s="361"/>
      <c r="BJ128" s="361"/>
      <c r="BK128" s="361"/>
      <c r="BL128" s="361"/>
      <c r="BM128" s="361"/>
      <c r="BN128" s="361"/>
      <c r="BO128" s="361"/>
      <c r="BP128" s="361"/>
      <c r="BQ128" s="361"/>
      <c r="BR128" s="361"/>
      <c r="BS128" s="361"/>
      <c r="BT128" s="361"/>
      <c r="BU128" s="361"/>
      <c r="BV128" s="361"/>
      <c r="BW128" s="361"/>
      <c r="BX128" s="362"/>
      <c r="BY128" s="363"/>
      <c r="BZ128" s="363"/>
      <c r="CA128" s="363"/>
      <c r="CB128" s="363"/>
      <c r="CC128" s="363"/>
      <c r="CD128" s="363"/>
      <c r="CE128" s="364"/>
      <c r="CF128" s="365" t="s">
        <v>127</v>
      </c>
      <c r="CG128" s="363"/>
      <c r="CH128" s="363"/>
      <c r="CI128" s="363"/>
      <c r="CJ128" s="363"/>
      <c r="CK128" s="363"/>
      <c r="CL128" s="363"/>
      <c r="CM128" s="363"/>
      <c r="CN128" s="363"/>
      <c r="CO128" s="363"/>
      <c r="CP128" s="363"/>
      <c r="CQ128" s="363"/>
      <c r="CR128" s="364"/>
      <c r="CS128" s="365" t="s">
        <v>443</v>
      </c>
      <c r="CT128" s="363"/>
      <c r="CU128" s="363"/>
      <c r="CV128" s="363"/>
      <c r="CW128" s="363"/>
      <c r="CX128" s="363"/>
      <c r="CY128" s="363"/>
      <c r="CZ128" s="363"/>
      <c r="DA128" s="363"/>
      <c r="DB128" s="363"/>
      <c r="DC128" s="363"/>
      <c r="DD128" s="363"/>
      <c r="DE128" s="364"/>
      <c r="DF128" s="366">
        <v>326966.88</v>
      </c>
      <c r="DG128" s="367"/>
      <c r="DH128" s="367"/>
      <c r="DI128" s="367"/>
      <c r="DJ128" s="367"/>
      <c r="DK128" s="367"/>
      <c r="DL128" s="367"/>
      <c r="DM128" s="367"/>
      <c r="DN128" s="367"/>
      <c r="DO128" s="367"/>
      <c r="DP128" s="367"/>
      <c r="DQ128" s="367"/>
      <c r="DR128" s="368"/>
      <c r="DS128" s="366">
        <v>300000</v>
      </c>
      <c r="DT128" s="367"/>
      <c r="DU128" s="367"/>
      <c r="DV128" s="367"/>
      <c r="DW128" s="367"/>
      <c r="DX128" s="367"/>
      <c r="DY128" s="367"/>
      <c r="DZ128" s="367"/>
      <c r="EA128" s="367"/>
      <c r="EB128" s="367"/>
      <c r="EC128" s="367"/>
      <c r="ED128" s="367"/>
      <c r="EE128" s="368"/>
      <c r="EF128" s="366">
        <v>300000</v>
      </c>
      <c r="EG128" s="367"/>
      <c r="EH128" s="367"/>
      <c r="EI128" s="367"/>
      <c r="EJ128" s="367"/>
      <c r="EK128" s="367"/>
      <c r="EL128" s="367"/>
      <c r="EM128" s="367"/>
      <c r="EN128" s="367"/>
      <c r="EO128" s="367"/>
      <c r="EP128" s="367"/>
      <c r="EQ128" s="367"/>
      <c r="ER128" s="368"/>
      <c r="ES128" s="369"/>
      <c r="ET128" s="370"/>
      <c r="EU128" s="370"/>
      <c r="EV128" s="370"/>
      <c r="EW128" s="370"/>
      <c r="EX128" s="370"/>
      <c r="EY128" s="370"/>
      <c r="EZ128" s="370"/>
      <c r="FA128" s="370"/>
      <c r="FB128" s="370"/>
      <c r="FC128" s="370"/>
      <c r="FD128" s="370"/>
      <c r="FE128" s="371"/>
    </row>
    <row r="129" spans="1:165" ht="11.25" customHeight="1" x14ac:dyDescent="0.2">
      <c r="A129" s="429" t="s">
        <v>1</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0"/>
      <c r="BB129" s="430"/>
      <c r="BC129" s="430"/>
      <c r="BD129" s="430"/>
      <c r="BE129" s="430"/>
      <c r="BF129" s="430"/>
      <c r="BG129" s="430"/>
      <c r="BH129" s="430"/>
      <c r="BI129" s="430"/>
      <c r="BJ129" s="430"/>
      <c r="BK129" s="430"/>
      <c r="BL129" s="430"/>
      <c r="BM129" s="430"/>
      <c r="BN129" s="430"/>
      <c r="BO129" s="430"/>
      <c r="BP129" s="430"/>
      <c r="BQ129" s="430"/>
      <c r="BR129" s="430"/>
      <c r="BS129" s="430"/>
      <c r="BT129" s="430"/>
      <c r="BU129" s="430"/>
      <c r="BV129" s="430"/>
      <c r="BW129" s="431"/>
      <c r="BX129" s="432"/>
      <c r="BY129" s="373"/>
      <c r="BZ129" s="373"/>
      <c r="CA129" s="373"/>
      <c r="CB129" s="373"/>
      <c r="CC129" s="373"/>
      <c r="CD129" s="373"/>
      <c r="CE129" s="374"/>
      <c r="CF129" s="372" t="s">
        <v>127</v>
      </c>
      <c r="CG129" s="373"/>
      <c r="CH129" s="373"/>
      <c r="CI129" s="373"/>
      <c r="CJ129" s="373"/>
      <c r="CK129" s="373"/>
      <c r="CL129" s="373"/>
      <c r="CM129" s="373"/>
      <c r="CN129" s="373"/>
      <c r="CO129" s="373"/>
      <c r="CP129" s="373"/>
      <c r="CQ129" s="373"/>
      <c r="CR129" s="374"/>
      <c r="CS129" s="372" t="s">
        <v>447</v>
      </c>
      <c r="CT129" s="373"/>
      <c r="CU129" s="373"/>
      <c r="CV129" s="373"/>
      <c r="CW129" s="373"/>
      <c r="CX129" s="373"/>
      <c r="CY129" s="373"/>
      <c r="CZ129" s="373"/>
      <c r="DA129" s="373"/>
      <c r="DB129" s="373"/>
      <c r="DC129" s="373"/>
      <c r="DD129" s="373"/>
      <c r="DE129" s="374"/>
      <c r="DF129" s="375">
        <f>DF130+DF131+DF132</f>
        <v>328988</v>
      </c>
      <c r="DG129" s="376"/>
      <c r="DH129" s="376"/>
      <c r="DI129" s="376"/>
      <c r="DJ129" s="376"/>
      <c r="DK129" s="376"/>
      <c r="DL129" s="376"/>
      <c r="DM129" s="376"/>
      <c r="DN129" s="376"/>
      <c r="DO129" s="376"/>
      <c r="DP129" s="376"/>
      <c r="DQ129" s="376"/>
      <c r="DR129" s="377"/>
      <c r="DS129" s="375">
        <f t="shared" ref="DS129" si="28">DS130+DS131+DS132</f>
        <v>475845</v>
      </c>
      <c r="DT129" s="376"/>
      <c r="DU129" s="376"/>
      <c r="DV129" s="376"/>
      <c r="DW129" s="376"/>
      <c r="DX129" s="376"/>
      <c r="DY129" s="376"/>
      <c r="DZ129" s="376"/>
      <c r="EA129" s="376"/>
      <c r="EB129" s="376"/>
      <c r="EC129" s="376"/>
      <c r="ED129" s="376"/>
      <c r="EE129" s="377"/>
      <c r="EF129" s="375">
        <f t="shared" ref="EF129" si="29">EF130+EF131+EF132</f>
        <v>475845</v>
      </c>
      <c r="EG129" s="376"/>
      <c r="EH129" s="376"/>
      <c r="EI129" s="376"/>
      <c r="EJ129" s="376"/>
      <c r="EK129" s="376"/>
      <c r="EL129" s="376"/>
      <c r="EM129" s="376"/>
      <c r="EN129" s="376"/>
      <c r="EO129" s="376"/>
      <c r="EP129" s="376"/>
      <c r="EQ129" s="376"/>
      <c r="ER129" s="377"/>
      <c r="ES129" s="378"/>
      <c r="ET129" s="379"/>
      <c r="EU129" s="379"/>
      <c r="EV129" s="379"/>
      <c r="EW129" s="379"/>
      <c r="EX129" s="379"/>
      <c r="EY129" s="379"/>
      <c r="EZ129" s="379"/>
      <c r="FA129" s="379"/>
      <c r="FB129" s="379"/>
      <c r="FC129" s="379"/>
      <c r="FD129" s="379"/>
      <c r="FE129" s="380"/>
      <c r="FF129" s="216"/>
      <c r="FG129" s="216"/>
      <c r="FH129" s="216"/>
      <c r="FI129" s="216"/>
    </row>
    <row r="130" spans="1:165" s="261" customFormat="1" ht="11.25" customHeight="1" x14ac:dyDescent="0.2">
      <c r="A130" s="381" t="s">
        <v>516</v>
      </c>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3"/>
      <c r="BY130" s="384"/>
      <c r="BZ130" s="384"/>
      <c r="CA130" s="384"/>
      <c r="CB130" s="384"/>
      <c r="CC130" s="384"/>
      <c r="CD130" s="384"/>
      <c r="CE130" s="385"/>
      <c r="CF130" s="386" t="s">
        <v>127</v>
      </c>
      <c r="CG130" s="384"/>
      <c r="CH130" s="384"/>
      <c r="CI130" s="384"/>
      <c r="CJ130" s="384"/>
      <c r="CK130" s="384"/>
      <c r="CL130" s="384"/>
      <c r="CM130" s="384"/>
      <c r="CN130" s="384"/>
      <c r="CO130" s="384"/>
      <c r="CP130" s="384"/>
      <c r="CQ130" s="384"/>
      <c r="CR130" s="385"/>
      <c r="CS130" s="386" t="s">
        <v>447</v>
      </c>
      <c r="CT130" s="384"/>
      <c r="CU130" s="384"/>
      <c r="CV130" s="384"/>
      <c r="CW130" s="384"/>
      <c r="CX130" s="384"/>
      <c r="CY130" s="384"/>
      <c r="CZ130" s="384"/>
      <c r="DA130" s="384"/>
      <c r="DB130" s="384"/>
      <c r="DC130" s="384"/>
      <c r="DD130" s="384"/>
      <c r="DE130" s="385"/>
      <c r="DF130" s="387">
        <f>75845-75845</f>
        <v>0</v>
      </c>
      <c r="DG130" s="388"/>
      <c r="DH130" s="388"/>
      <c r="DI130" s="388"/>
      <c r="DJ130" s="388"/>
      <c r="DK130" s="388"/>
      <c r="DL130" s="388"/>
      <c r="DM130" s="388"/>
      <c r="DN130" s="388"/>
      <c r="DO130" s="388"/>
      <c r="DP130" s="388"/>
      <c r="DQ130" s="388"/>
      <c r="DR130" s="389"/>
      <c r="DS130" s="387">
        <v>75845</v>
      </c>
      <c r="DT130" s="388"/>
      <c r="DU130" s="388"/>
      <c r="DV130" s="388"/>
      <c r="DW130" s="388"/>
      <c r="DX130" s="388"/>
      <c r="DY130" s="388"/>
      <c r="DZ130" s="388"/>
      <c r="EA130" s="388"/>
      <c r="EB130" s="388"/>
      <c r="EC130" s="388"/>
      <c r="ED130" s="388"/>
      <c r="EE130" s="389"/>
      <c r="EF130" s="387">
        <v>75845</v>
      </c>
      <c r="EG130" s="388"/>
      <c r="EH130" s="388"/>
      <c r="EI130" s="388"/>
      <c r="EJ130" s="388"/>
      <c r="EK130" s="388"/>
      <c r="EL130" s="388"/>
      <c r="EM130" s="388"/>
      <c r="EN130" s="388"/>
      <c r="EO130" s="388"/>
      <c r="EP130" s="388"/>
      <c r="EQ130" s="388"/>
      <c r="ER130" s="389"/>
      <c r="ES130" s="390"/>
      <c r="ET130" s="391"/>
      <c r="EU130" s="391"/>
      <c r="EV130" s="391"/>
      <c r="EW130" s="391"/>
      <c r="EX130" s="391"/>
      <c r="EY130" s="391"/>
      <c r="EZ130" s="391"/>
      <c r="FA130" s="391"/>
      <c r="FB130" s="391"/>
      <c r="FC130" s="391"/>
      <c r="FD130" s="391"/>
      <c r="FE130" s="392"/>
    </row>
    <row r="131" spans="1:165" s="262" customFormat="1" ht="11.25" customHeight="1" x14ac:dyDescent="0.2">
      <c r="A131" s="393" t="s">
        <v>517</v>
      </c>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4"/>
      <c r="AY131" s="394"/>
      <c r="AZ131" s="394"/>
      <c r="BA131" s="394"/>
      <c r="BB131" s="394"/>
      <c r="BC131" s="394"/>
      <c r="BD131" s="394"/>
      <c r="BE131" s="394"/>
      <c r="BF131" s="394"/>
      <c r="BG131" s="394"/>
      <c r="BH131" s="394"/>
      <c r="BI131" s="394"/>
      <c r="BJ131" s="394"/>
      <c r="BK131" s="394"/>
      <c r="BL131" s="394"/>
      <c r="BM131" s="394"/>
      <c r="BN131" s="394"/>
      <c r="BO131" s="394"/>
      <c r="BP131" s="394"/>
      <c r="BQ131" s="394"/>
      <c r="BR131" s="394"/>
      <c r="BS131" s="394"/>
      <c r="BT131" s="394"/>
      <c r="BU131" s="394"/>
      <c r="BV131" s="394"/>
      <c r="BW131" s="394"/>
      <c r="BX131" s="395"/>
      <c r="BY131" s="396"/>
      <c r="BZ131" s="396"/>
      <c r="CA131" s="396"/>
      <c r="CB131" s="396"/>
      <c r="CC131" s="396"/>
      <c r="CD131" s="396"/>
      <c r="CE131" s="397"/>
      <c r="CF131" s="398" t="s">
        <v>127</v>
      </c>
      <c r="CG131" s="396"/>
      <c r="CH131" s="396"/>
      <c r="CI131" s="396"/>
      <c r="CJ131" s="396"/>
      <c r="CK131" s="396"/>
      <c r="CL131" s="396"/>
      <c r="CM131" s="396"/>
      <c r="CN131" s="396"/>
      <c r="CO131" s="396"/>
      <c r="CP131" s="396"/>
      <c r="CQ131" s="396"/>
      <c r="CR131" s="397"/>
      <c r="CS131" s="398" t="s">
        <v>447</v>
      </c>
      <c r="CT131" s="396"/>
      <c r="CU131" s="396"/>
      <c r="CV131" s="396"/>
      <c r="CW131" s="396"/>
      <c r="CX131" s="396"/>
      <c r="CY131" s="396"/>
      <c r="CZ131" s="396"/>
      <c r="DA131" s="396"/>
      <c r="DB131" s="396"/>
      <c r="DC131" s="396"/>
      <c r="DD131" s="396"/>
      <c r="DE131" s="397"/>
      <c r="DF131" s="399">
        <f>14398+14590</f>
        <v>28988</v>
      </c>
      <c r="DG131" s="400"/>
      <c r="DH131" s="400"/>
      <c r="DI131" s="400"/>
      <c r="DJ131" s="400"/>
      <c r="DK131" s="400"/>
      <c r="DL131" s="400"/>
      <c r="DM131" s="400"/>
      <c r="DN131" s="400"/>
      <c r="DO131" s="400"/>
      <c r="DP131" s="400"/>
      <c r="DQ131" s="400"/>
      <c r="DR131" s="401"/>
      <c r="DS131" s="399"/>
      <c r="DT131" s="400"/>
      <c r="DU131" s="400"/>
      <c r="DV131" s="400"/>
      <c r="DW131" s="400"/>
      <c r="DX131" s="400"/>
      <c r="DY131" s="400"/>
      <c r="DZ131" s="400"/>
      <c r="EA131" s="400"/>
      <c r="EB131" s="400"/>
      <c r="EC131" s="400"/>
      <c r="ED131" s="400"/>
      <c r="EE131" s="401"/>
      <c r="EF131" s="399"/>
      <c r="EG131" s="400"/>
      <c r="EH131" s="400"/>
      <c r="EI131" s="400"/>
      <c r="EJ131" s="400"/>
      <c r="EK131" s="400"/>
      <c r="EL131" s="400"/>
      <c r="EM131" s="400"/>
      <c r="EN131" s="400"/>
      <c r="EO131" s="400"/>
      <c r="EP131" s="400"/>
      <c r="EQ131" s="400"/>
      <c r="ER131" s="401"/>
      <c r="ES131" s="402"/>
      <c r="ET131" s="403"/>
      <c r="EU131" s="403"/>
      <c r="EV131" s="403"/>
      <c r="EW131" s="403"/>
      <c r="EX131" s="403"/>
      <c r="EY131" s="403"/>
      <c r="EZ131" s="403"/>
      <c r="FA131" s="403"/>
      <c r="FB131" s="403"/>
      <c r="FC131" s="403"/>
      <c r="FD131" s="403"/>
      <c r="FE131" s="404"/>
    </row>
    <row r="132" spans="1:165" s="263" customFormat="1" ht="11.25" customHeight="1" x14ac:dyDescent="0.2">
      <c r="A132" s="360" t="s">
        <v>518</v>
      </c>
      <c r="B132" s="361"/>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1"/>
      <c r="BA132" s="361"/>
      <c r="BB132" s="361"/>
      <c r="BC132" s="361"/>
      <c r="BD132" s="361"/>
      <c r="BE132" s="361"/>
      <c r="BF132" s="361"/>
      <c r="BG132" s="361"/>
      <c r="BH132" s="361"/>
      <c r="BI132" s="361"/>
      <c r="BJ132" s="361"/>
      <c r="BK132" s="361"/>
      <c r="BL132" s="361"/>
      <c r="BM132" s="361"/>
      <c r="BN132" s="361"/>
      <c r="BO132" s="361"/>
      <c r="BP132" s="361"/>
      <c r="BQ132" s="361"/>
      <c r="BR132" s="361"/>
      <c r="BS132" s="361"/>
      <c r="BT132" s="361"/>
      <c r="BU132" s="361"/>
      <c r="BV132" s="361"/>
      <c r="BW132" s="361"/>
      <c r="BX132" s="362"/>
      <c r="BY132" s="363"/>
      <c r="BZ132" s="363"/>
      <c r="CA132" s="363"/>
      <c r="CB132" s="363"/>
      <c r="CC132" s="363"/>
      <c r="CD132" s="363"/>
      <c r="CE132" s="364"/>
      <c r="CF132" s="365" t="s">
        <v>127</v>
      </c>
      <c r="CG132" s="363"/>
      <c r="CH132" s="363"/>
      <c r="CI132" s="363"/>
      <c r="CJ132" s="363"/>
      <c r="CK132" s="363"/>
      <c r="CL132" s="363"/>
      <c r="CM132" s="363"/>
      <c r="CN132" s="363"/>
      <c r="CO132" s="363"/>
      <c r="CP132" s="363"/>
      <c r="CQ132" s="363"/>
      <c r="CR132" s="364"/>
      <c r="CS132" s="365" t="s">
        <v>447</v>
      </c>
      <c r="CT132" s="363"/>
      <c r="CU132" s="363"/>
      <c r="CV132" s="363"/>
      <c r="CW132" s="363"/>
      <c r="CX132" s="363"/>
      <c r="CY132" s="363"/>
      <c r="CZ132" s="363"/>
      <c r="DA132" s="363"/>
      <c r="DB132" s="363"/>
      <c r="DC132" s="363"/>
      <c r="DD132" s="363"/>
      <c r="DE132" s="364"/>
      <c r="DF132" s="366">
        <v>300000</v>
      </c>
      <c r="DG132" s="367"/>
      <c r="DH132" s="367"/>
      <c r="DI132" s="367"/>
      <c r="DJ132" s="367"/>
      <c r="DK132" s="367"/>
      <c r="DL132" s="367"/>
      <c r="DM132" s="367"/>
      <c r="DN132" s="367"/>
      <c r="DO132" s="367"/>
      <c r="DP132" s="367"/>
      <c r="DQ132" s="367"/>
      <c r="DR132" s="368"/>
      <c r="DS132" s="366">
        <v>400000</v>
      </c>
      <c r="DT132" s="367"/>
      <c r="DU132" s="367"/>
      <c r="DV132" s="367"/>
      <c r="DW132" s="367"/>
      <c r="DX132" s="367"/>
      <c r="DY132" s="367"/>
      <c r="DZ132" s="367"/>
      <c r="EA132" s="367"/>
      <c r="EB132" s="367"/>
      <c r="EC132" s="367"/>
      <c r="ED132" s="367"/>
      <c r="EE132" s="368"/>
      <c r="EF132" s="366">
        <v>400000</v>
      </c>
      <c r="EG132" s="367"/>
      <c r="EH132" s="367"/>
      <c r="EI132" s="367"/>
      <c r="EJ132" s="367"/>
      <c r="EK132" s="367"/>
      <c r="EL132" s="367"/>
      <c r="EM132" s="367"/>
      <c r="EN132" s="367"/>
      <c r="EO132" s="367"/>
      <c r="EP132" s="367"/>
      <c r="EQ132" s="367"/>
      <c r="ER132" s="368"/>
      <c r="ES132" s="369"/>
      <c r="ET132" s="370"/>
      <c r="EU132" s="370"/>
      <c r="EV132" s="370"/>
      <c r="EW132" s="370"/>
      <c r="EX132" s="370"/>
      <c r="EY132" s="370"/>
      <c r="EZ132" s="370"/>
      <c r="FA132" s="370"/>
      <c r="FB132" s="370"/>
      <c r="FC132" s="370"/>
      <c r="FD132" s="370"/>
      <c r="FE132" s="371"/>
    </row>
    <row r="133" spans="1:165" ht="11.25" customHeight="1" x14ac:dyDescent="0.2">
      <c r="A133" s="429" t="s">
        <v>1</v>
      </c>
      <c r="B133" s="430"/>
      <c r="C133" s="430"/>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430"/>
      <c r="BB133" s="430"/>
      <c r="BC133" s="430"/>
      <c r="BD133" s="430"/>
      <c r="BE133" s="430"/>
      <c r="BF133" s="430"/>
      <c r="BG133" s="430"/>
      <c r="BH133" s="430"/>
      <c r="BI133" s="430"/>
      <c r="BJ133" s="430"/>
      <c r="BK133" s="430"/>
      <c r="BL133" s="430"/>
      <c r="BM133" s="430"/>
      <c r="BN133" s="430"/>
      <c r="BO133" s="430"/>
      <c r="BP133" s="430"/>
      <c r="BQ133" s="430"/>
      <c r="BR133" s="430"/>
      <c r="BS133" s="430"/>
      <c r="BT133" s="430"/>
      <c r="BU133" s="430"/>
      <c r="BV133" s="430"/>
      <c r="BW133" s="431"/>
      <c r="BX133" s="432"/>
      <c r="BY133" s="373"/>
      <c r="BZ133" s="373"/>
      <c r="CA133" s="373"/>
      <c r="CB133" s="373"/>
      <c r="CC133" s="373"/>
      <c r="CD133" s="373"/>
      <c r="CE133" s="374"/>
      <c r="CF133" s="372" t="s">
        <v>127</v>
      </c>
      <c r="CG133" s="373"/>
      <c r="CH133" s="373"/>
      <c r="CI133" s="373"/>
      <c r="CJ133" s="373"/>
      <c r="CK133" s="373"/>
      <c r="CL133" s="373"/>
      <c r="CM133" s="373"/>
      <c r="CN133" s="373"/>
      <c r="CO133" s="373"/>
      <c r="CP133" s="373"/>
      <c r="CQ133" s="373"/>
      <c r="CR133" s="374"/>
      <c r="CS133" s="372" t="s">
        <v>448</v>
      </c>
      <c r="CT133" s="373"/>
      <c r="CU133" s="373"/>
      <c r="CV133" s="373"/>
      <c r="CW133" s="373"/>
      <c r="CX133" s="373"/>
      <c r="CY133" s="373"/>
      <c r="CZ133" s="373"/>
      <c r="DA133" s="373"/>
      <c r="DB133" s="373"/>
      <c r="DC133" s="373"/>
      <c r="DD133" s="373"/>
      <c r="DE133" s="374"/>
      <c r="DF133" s="375">
        <f>DF134+DF135+DF136</f>
        <v>50330</v>
      </c>
      <c r="DG133" s="376"/>
      <c r="DH133" s="376"/>
      <c r="DI133" s="376"/>
      <c r="DJ133" s="376"/>
      <c r="DK133" s="376"/>
      <c r="DL133" s="376"/>
      <c r="DM133" s="376"/>
      <c r="DN133" s="376"/>
      <c r="DO133" s="376"/>
      <c r="DP133" s="376"/>
      <c r="DQ133" s="376"/>
      <c r="DR133" s="377"/>
      <c r="DS133" s="375">
        <f t="shared" ref="DS133" si="30">DS134+DS135+DS136</f>
        <v>330</v>
      </c>
      <c r="DT133" s="376"/>
      <c r="DU133" s="376"/>
      <c r="DV133" s="376"/>
      <c r="DW133" s="376"/>
      <c r="DX133" s="376"/>
      <c r="DY133" s="376"/>
      <c r="DZ133" s="376"/>
      <c r="EA133" s="376"/>
      <c r="EB133" s="376"/>
      <c r="EC133" s="376"/>
      <c r="ED133" s="376"/>
      <c r="EE133" s="377"/>
      <c r="EF133" s="375">
        <f t="shared" ref="EF133" si="31">EF134+EF135+EF136</f>
        <v>330</v>
      </c>
      <c r="EG133" s="376"/>
      <c r="EH133" s="376"/>
      <c r="EI133" s="376"/>
      <c r="EJ133" s="376"/>
      <c r="EK133" s="376"/>
      <c r="EL133" s="376"/>
      <c r="EM133" s="376"/>
      <c r="EN133" s="376"/>
      <c r="EO133" s="376"/>
      <c r="EP133" s="376"/>
      <c r="EQ133" s="376"/>
      <c r="ER133" s="377"/>
      <c r="ES133" s="378"/>
      <c r="ET133" s="379"/>
      <c r="EU133" s="379"/>
      <c r="EV133" s="379"/>
      <c r="EW133" s="379"/>
      <c r="EX133" s="379"/>
      <c r="EY133" s="379"/>
      <c r="EZ133" s="379"/>
      <c r="FA133" s="379"/>
      <c r="FB133" s="379"/>
      <c r="FC133" s="379"/>
      <c r="FD133" s="379"/>
      <c r="FE133" s="380"/>
      <c r="FF133" s="216"/>
      <c r="FG133" s="216"/>
      <c r="FH133" s="216"/>
      <c r="FI133" s="216"/>
    </row>
    <row r="134" spans="1:165" s="261" customFormat="1" ht="11.25" customHeight="1" x14ac:dyDescent="0.2">
      <c r="A134" s="381" t="s">
        <v>449</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2"/>
      <c r="BG134" s="382"/>
      <c r="BH134" s="382"/>
      <c r="BI134" s="382"/>
      <c r="BJ134" s="382"/>
      <c r="BK134" s="382"/>
      <c r="BL134" s="382"/>
      <c r="BM134" s="382"/>
      <c r="BN134" s="382"/>
      <c r="BO134" s="382"/>
      <c r="BP134" s="382"/>
      <c r="BQ134" s="382"/>
      <c r="BR134" s="382"/>
      <c r="BS134" s="382"/>
      <c r="BT134" s="382"/>
      <c r="BU134" s="382"/>
      <c r="BV134" s="382"/>
      <c r="BW134" s="382"/>
      <c r="BX134" s="383"/>
      <c r="BY134" s="384"/>
      <c r="BZ134" s="384"/>
      <c r="CA134" s="384"/>
      <c r="CB134" s="384"/>
      <c r="CC134" s="384"/>
      <c r="CD134" s="384"/>
      <c r="CE134" s="385"/>
      <c r="CF134" s="386" t="s">
        <v>127</v>
      </c>
      <c r="CG134" s="384"/>
      <c r="CH134" s="384"/>
      <c r="CI134" s="384"/>
      <c r="CJ134" s="384"/>
      <c r="CK134" s="384"/>
      <c r="CL134" s="384"/>
      <c r="CM134" s="384"/>
      <c r="CN134" s="384"/>
      <c r="CO134" s="384"/>
      <c r="CP134" s="384"/>
      <c r="CQ134" s="384"/>
      <c r="CR134" s="385"/>
      <c r="CS134" s="386" t="s">
        <v>448</v>
      </c>
      <c r="CT134" s="384"/>
      <c r="CU134" s="384"/>
      <c r="CV134" s="384"/>
      <c r="CW134" s="384"/>
      <c r="CX134" s="384"/>
      <c r="CY134" s="384"/>
      <c r="CZ134" s="384"/>
      <c r="DA134" s="384"/>
      <c r="DB134" s="384"/>
      <c r="DC134" s="384"/>
      <c r="DD134" s="384"/>
      <c r="DE134" s="385"/>
      <c r="DF134" s="387">
        <f>330</f>
        <v>330</v>
      </c>
      <c r="DG134" s="388"/>
      <c r="DH134" s="388"/>
      <c r="DI134" s="388"/>
      <c r="DJ134" s="388"/>
      <c r="DK134" s="388"/>
      <c r="DL134" s="388"/>
      <c r="DM134" s="388"/>
      <c r="DN134" s="388"/>
      <c r="DO134" s="388"/>
      <c r="DP134" s="388"/>
      <c r="DQ134" s="388"/>
      <c r="DR134" s="389"/>
      <c r="DS134" s="387">
        <v>330</v>
      </c>
      <c r="DT134" s="388"/>
      <c r="DU134" s="388"/>
      <c r="DV134" s="388"/>
      <c r="DW134" s="388"/>
      <c r="DX134" s="388"/>
      <c r="DY134" s="388"/>
      <c r="DZ134" s="388"/>
      <c r="EA134" s="388"/>
      <c r="EB134" s="388"/>
      <c r="EC134" s="388"/>
      <c r="ED134" s="388"/>
      <c r="EE134" s="389"/>
      <c r="EF134" s="387">
        <v>330</v>
      </c>
      <c r="EG134" s="388"/>
      <c r="EH134" s="388"/>
      <c r="EI134" s="388"/>
      <c r="EJ134" s="388"/>
      <c r="EK134" s="388"/>
      <c r="EL134" s="388"/>
      <c r="EM134" s="388"/>
      <c r="EN134" s="388"/>
      <c r="EO134" s="388"/>
      <c r="EP134" s="388"/>
      <c r="EQ134" s="388"/>
      <c r="ER134" s="389"/>
      <c r="ES134" s="390"/>
      <c r="ET134" s="391"/>
      <c r="EU134" s="391"/>
      <c r="EV134" s="391"/>
      <c r="EW134" s="391"/>
      <c r="EX134" s="391"/>
      <c r="EY134" s="391"/>
      <c r="EZ134" s="391"/>
      <c r="FA134" s="391"/>
      <c r="FB134" s="391"/>
      <c r="FC134" s="391"/>
      <c r="FD134" s="391"/>
      <c r="FE134" s="392"/>
    </row>
    <row r="135" spans="1:165" s="262" customFormat="1" ht="11.25" customHeight="1" x14ac:dyDescent="0.2">
      <c r="A135" s="393" t="s">
        <v>450</v>
      </c>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4"/>
      <c r="BD135" s="394"/>
      <c r="BE135" s="394"/>
      <c r="BF135" s="394"/>
      <c r="BG135" s="394"/>
      <c r="BH135" s="394"/>
      <c r="BI135" s="394"/>
      <c r="BJ135" s="394"/>
      <c r="BK135" s="394"/>
      <c r="BL135" s="394"/>
      <c r="BM135" s="394"/>
      <c r="BN135" s="394"/>
      <c r="BO135" s="394"/>
      <c r="BP135" s="394"/>
      <c r="BQ135" s="394"/>
      <c r="BR135" s="394"/>
      <c r="BS135" s="394"/>
      <c r="BT135" s="394"/>
      <c r="BU135" s="394"/>
      <c r="BV135" s="394"/>
      <c r="BW135" s="394"/>
      <c r="BX135" s="395"/>
      <c r="BY135" s="396"/>
      <c r="BZ135" s="396"/>
      <c r="CA135" s="396"/>
      <c r="CB135" s="396"/>
      <c r="CC135" s="396"/>
      <c r="CD135" s="396"/>
      <c r="CE135" s="397"/>
      <c r="CF135" s="398" t="s">
        <v>127</v>
      </c>
      <c r="CG135" s="396"/>
      <c r="CH135" s="396"/>
      <c r="CI135" s="396"/>
      <c r="CJ135" s="396"/>
      <c r="CK135" s="396"/>
      <c r="CL135" s="396"/>
      <c r="CM135" s="396"/>
      <c r="CN135" s="396"/>
      <c r="CO135" s="396"/>
      <c r="CP135" s="396"/>
      <c r="CQ135" s="396"/>
      <c r="CR135" s="397"/>
      <c r="CS135" s="398" t="s">
        <v>448</v>
      </c>
      <c r="CT135" s="396"/>
      <c r="CU135" s="396"/>
      <c r="CV135" s="396"/>
      <c r="CW135" s="396"/>
      <c r="CX135" s="396"/>
      <c r="CY135" s="396"/>
      <c r="CZ135" s="396"/>
      <c r="DA135" s="396"/>
      <c r="DB135" s="396"/>
      <c r="DC135" s="396"/>
      <c r="DD135" s="396"/>
      <c r="DE135" s="397"/>
      <c r="DF135" s="399"/>
      <c r="DG135" s="400"/>
      <c r="DH135" s="400"/>
      <c r="DI135" s="400"/>
      <c r="DJ135" s="400"/>
      <c r="DK135" s="400"/>
      <c r="DL135" s="400"/>
      <c r="DM135" s="400"/>
      <c r="DN135" s="400"/>
      <c r="DO135" s="400"/>
      <c r="DP135" s="400"/>
      <c r="DQ135" s="400"/>
      <c r="DR135" s="401"/>
      <c r="DS135" s="399"/>
      <c r="DT135" s="400"/>
      <c r="DU135" s="400"/>
      <c r="DV135" s="400"/>
      <c r="DW135" s="400"/>
      <c r="DX135" s="400"/>
      <c r="DY135" s="400"/>
      <c r="DZ135" s="400"/>
      <c r="EA135" s="400"/>
      <c r="EB135" s="400"/>
      <c r="EC135" s="400"/>
      <c r="ED135" s="400"/>
      <c r="EE135" s="401"/>
      <c r="EF135" s="399"/>
      <c r="EG135" s="400"/>
      <c r="EH135" s="400"/>
      <c r="EI135" s="400"/>
      <c r="EJ135" s="400"/>
      <c r="EK135" s="400"/>
      <c r="EL135" s="400"/>
      <c r="EM135" s="400"/>
      <c r="EN135" s="400"/>
      <c r="EO135" s="400"/>
      <c r="EP135" s="400"/>
      <c r="EQ135" s="400"/>
      <c r="ER135" s="401"/>
      <c r="ES135" s="402"/>
      <c r="ET135" s="403"/>
      <c r="EU135" s="403"/>
      <c r="EV135" s="403"/>
      <c r="EW135" s="403"/>
      <c r="EX135" s="403"/>
      <c r="EY135" s="403"/>
      <c r="EZ135" s="403"/>
      <c r="FA135" s="403"/>
      <c r="FB135" s="403"/>
      <c r="FC135" s="403"/>
      <c r="FD135" s="403"/>
      <c r="FE135" s="404"/>
    </row>
    <row r="136" spans="1:165" s="263" customFormat="1" ht="11.25" customHeight="1" x14ac:dyDescent="0.2">
      <c r="A136" s="360" t="s">
        <v>451</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1"/>
      <c r="AY136" s="361"/>
      <c r="AZ136" s="361"/>
      <c r="BA136" s="361"/>
      <c r="BB136" s="361"/>
      <c r="BC136" s="361"/>
      <c r="BD136" s="361"/>
      <c r="BE136" s="361"/>
      <c r="BF136" s="361"/>
      <c r="BG136" s="361"/>
      <c r="BH136" s="361"/>
      <c r="BI136" s="361"/>
      <c r="BJ136" s="361"/>
      <c r="BK136" s="361"/>
      <c r="BL136" s="361"/>
      <c r="BM136" s="361"/>
      <c r="BN136" s="361"/>
      <c r="BO136" s="361"/>
      <c r="BP136" s="361"/>
      <c r="BQ136" s="361"/>
      <c r="BR136" s="361"/>
      <c r="BS136" s="361"/>
      <c r="BT136" s="361"/>
      <c r="BU136" s="361"/>
      <c r="BV136" s="361"/>
      <c r="BW136" s="361"/>
      <c r="BX136" s="362"/>
      <c r="BY136" s="363"/>
      <c r="BZ136" s="363"/>
      <c r="CA136" s="363"/>
      <c r="CB136" s="363"/>
      <c r="CC136" s="363"/>
      <c r="CD136" s="363"/>
      <c r="CE136" s="364"/>
      <c r="CF136" s="365" t="s">
        <v>127</v>
      </c>
      <c r="CG136" s="363"/>
      <c r="CH136" s="363"/>
      <c r="CI136" s="363"/>
      <c r="CJ136" s="363"/>
      <c r="CK136" s="363"/>
      <c r="CL136" s="363"/>
      <c r="CM136" s="363"/>
      <c r="CN136" s="363"/>
      <c r="CO136" s="363"/>
      <c r="CP136" s="363"/>
      <c r="CQ136" s="363"/>
      <c r="CR136" s="364"/>
      <c r="CS136" s="365" t="s">
        <v>448</v>
      </c>
      <c r="CT136" s="363"/>
      <c r="CU136" s="363"/>
      <c r="CV136" s="363"/>
      <c r="CW136" s="363"/>
      <c r="CX136" s="363"/>
      <c r="CY136" s="363"/>
      <c r="CZ136" s="363"/>
      <c r="DA136" s="363"/>
      <c r="DB136" s="363"/>
      <c r="DC136" s="363"/>
      <c r="DD136" s="363"/>
      <c r="DE136" s="364"/>
      <c r="DF136" s="366">
        <v>50000</v>
      </c>
      <c r="DG136" s="367"/>
      <c r="DH136" s="367"/>
      <c r="DI136" s="367"/>
      <c r="DJ136" s="367"/>
      <c r="DK136" s="367"/>
      <c r="DL136" s="367"/>
      <c r="DM136" s="367"/>
      <c r="DN136" s="367"/>
      <c r="DO136" s="367"/>
      <c r="DP136" s="367"/>
      <c r="DQ136" s="367"/>
      <c r="DR136" s="368"/>
      <c r="DS136" s="366">
        <v>0</v>
      </c>
      <c r="DT136" s="367"/>
      <c r="DU136" s="367"/>
      <c r="DV136" s="367"/>
      <c r="DW136" s="367"/>
      <c r="DX136" s="367"/>
      <c r="DY136" s="367"/>
      <c r="DZ136" s="367"/>
      <c r="EA136" s="367"/>
      <c r="EB136" s="367"/>
      <c r="EC136" s="367"/>
      <c r="ED136" s="367"/>
      <c r="EE136" s="368"/>
      <c r="EF136" s="366">
        <v>0</v>
      </c>
      <c r="EG136" s="367"/>
      <c r="EH136" s="367"/>
      <c r="EI136" s="367"/>
      <c r="EJ136" s="367"/>
      <c r="EK136" s="367"/>
      <c r="EL136" s="367"/>
      <c r="EM136" s="367"/>
      <c r="EN136" s="367"/>
      <c r="EO136" s="367"/>
      <c r="EP136" s="367"/>
      <c r="EQ136" s="367"/>
      <c r="ER136" s="368"/>
      <c r="ES136" s="369"/>
      <c r="ET136" s="370"/>
      <c r="EU136" s="370"/>
      <c r="EV136" s="370"/>
      <c r="EW136" s="370"/>
      <c r="EX136" s="370"/>
      <c r="EY136" s="370"/>
      <c r="EZ136" s="370"/>
      <c r="FA136" s="370"/>
      <c r="FB136" s="370"/>
      <c r="FC136" s="370"/>
      <c r="FD136" s="370"/>
      <c r="FE136" s="371"/>
    </row>
    <row r="137" spans="1:165" ht="11.25" customHeight="1" x14ac:dyDescent="0.2">
      <c r="A137" s="429" t="s">
        <v>1</v>
      </c>
      <c r="B137" s="430"/>
      <c r="C137" s="430"/>
      <c r="D137" s="430"/>
      <c r="E137" s="430"/>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0"/>
      <c r="BR137" s="430"/>
      <c r="BS137" s="430"/>
      <c r="BT137" s="430"/>
      <c r="BU137" s="430"/>
      <c r="BV137" s="430"/>
      <c r="BW137" s="431"/>
      <c r="BX137" s="432"/>
      <c r="BY137" s="373"/>
      <c r="BZ137" s="373"/>
      <c r="CA137" s="373"/>
      <c r="CB137" s="373"/>
      <c r="CC137" s="373"/>
      <c r="CD137" s="373"/>
      <c r="CE137" s="374"/>
      <c r="CF137" s="372" t="s">
        <v>127</v>
      </c>
      <c r="CG137" s="373"/>
      <c r="CH137" s="373"/>
      <c r="CI137" s="373"/>
      <c r="CJ137" s="373"/>
      <c r="CK137" s="373"/>
      <c r="CL137" s="373"/>
      <c r="CM137" s="373"/>
      <c r="CN137" s="373"/>
      <c r="CO137" s="373"/>
      <c r="CP137" s="373"/>
      <c r="CQ137" s="373"/>
      <c r="CR137" s="374"/>
      <c r="CS137" s="372" t="s">
        <v>452</v>
      </c>
      <c r="CT137" s="373"/>
      <c r="CU137" s="373"/>
      <c r="CV137" s="373"/>
      <c r="CW137" s="373"/>
      <c r="CX137" s="373"/>
      <c r="CY137" s="373"/>
      <c r="CZ137" s="373"/>
      <c r="DA137" s="373"/>
      <c r="DB137" s="373"/>
      <c r="DC137" s="373"/>
      <c r="DD137" s="373"/>
      <c r="DE137" s="374"/>
      <c r="DF137" s="375">
        <f>DF138+DF139+DF140</f>
        <v>4389047.13</v>
      </c>
      <c r="DG137" s="376"/>
      <c r="DH137" s="376"/>
      <c r="DI137" s="376"/>
      <c r="DJ137" s="376"/>
      <c r="DK137" s="376"/>
      <c r="DL137" s="376"/>
      <c r="DM137" s="376"/>
      <c r="DN137" s="376"/>
      <c r="DO137" s="376"/>
      <c r="DP137" s="376"/>
      <c r="DQ137" s="376"/>
      <c r="DR137" s="377"/>
      <c r="DS137" s="375">
        <f t="shared" ref="DS137" si="32">DS138+DS139+DS140</f>
        <v>3894029.34</v>
      </c>
      <c r="DT137" s="376"/>
      <c r="DU137" s="376"/>
      <c r="DV137" s="376"/>
      <c r="DW137" s="376"/>
      <c r="DX137" s="376"/>
      <c r="DY137" s="376"/>
      <c r="DZ137" s="376"/>
      <c r="EA137" s="376"/>
      <c r="EB137" s="376"/>
      <c r="EC137" s="376"/>
      <c r="ED137" s="376"/>
      <c r="EE137" s="377"/>
      <c r="EF137" s="375">
        <f t="shared" ref="EF137" si="33">EF138+EF139+EF140</f>
        <v>3894029.34</v>
      </c>
      <c r="EG137" s="376"/>
      <c r="EH137" s="376"/>
      <c r="EI137" s="376"/>
      <c r="EJ137" s="376"/>
      <c r="EK137" s="376"/>
      <c r="EL137" s="376"/>
      <c r="EM137" s="376"/>
      <c r="EN137" s="376"/>
      <c r="EO137" s="376"/>
      <c r="EP137" s="376"/>
      <c r="EQ137" s="376"/>
      <c r="ER137" s="377"/>
      <c r="ES137" s="378"/>
      <c r="ET137" s="379"/>
      <c r="EU137" s="379"/>
      <c r="EV137" s="379"/>
      <c r="EW137" s="379"/>
      <c r="EX137" s="379"/>
      <c r="EY137" s="379"/>
      <c r="EZ137" s="379"/>
      <c r="FA137" s="379"/>
      <c r="FB137" s="379"/>
      <c r="FC137" s="379"/>
      <c r="FD137" s="379"/>
      <c r="FE137" s="380"/>
      <c r="FF137" s="216"/>
      <c r="FG137" s="216"/>
      <c r="FH137" s="216"/>
      <c r="FI137" s="216"/>
    </row>
    <row r="138" spans="1:165" s="261" customFormat="1" ht="11.25" customHeight="1" x14ac:dyDescent="0.2">
      <c r="A138" s="381" t="s">
        <v>453</v>
      </c>
      <c r="B138" s="382"/>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3"/>
      <c r="BY138" s="384"/>
      <c r="BZ138" s="384"/>
      <c r="CA138" s="384"/>
      <c r="CB138" s="384"/>
      <c r="CC138" s="384"/>
      <c r="CD138" s="384"/>
      <c r="CE138" s="385"/>
      <c r="CF138" s="386" t="s">
        <v>127</v>
      </c>
      <c r="CG138" s="384"/>
      <c r="CH138" s="384"/>
      <c r="CI138" s="384"/>
      <c r="CJ138" s="384"/>
      <c r="CK138" s="384"/>
      <c r="CL138" s="384"/>
      <c r="CM138" s="384"/>
      <c r="CN138" s="384"/>
      <c r="CO138" s="384"/>
      <c r="CP138" s="384"/>
      <c r="CQ138" s="384"/>
      <c r="CR138" s="385"/>
      <c r="CS138" s="386" t="s">
        <v>452</v>
      </c>
      <c r="CT138" s="384"/>
      <c r="CU138" s="384"/>
      <c r="CV138" s="384"/>
      <c r="CW138" s="384"/>
      <c r="CX138" s="384"/>
      <c r="CY138" s="384"/>
      <c r="CZ138" s="384"/>
      <c r="DA138" s="384"/>
      <c r="DB138" s="384"/>
      <c r="DC138" s="384"/>
      <c r="DD138" s="384"/>
      <c r="DE138" s="385"/>
      <c r="DF138" s="387">
        <f>74084+117173-572.19-6744-563.35+426418-656.63-40000+130000</f>
        <v>699138.83</v>
      </c>
      <c r="DG138" s="388"/>
      <c r="DH138" s="388"/>
      <c r="DI138" s="388"/>
      <c r="DJ138" s="388"/>
      <c r="DK138" s="388"/>
      <c r="DL138" s="388"/>
      <c r="DM138" s="388"/>
      <c r="DN138" s="388"/>
      <c r="DO138" s="388"/>
      <c r="DP138" s="388"/>
      <c r="DQ138" s="388"/>
      <c r="DR138" s="389"/>
      <c r="DS138" s="387">
        <f>74084+117173</f>
        <v>191257</v>
      </c>
      <c r="DT138" s="388"/>
      <c r="DU138" s="388"/>
      <c r="DV138" s="388"/>
      <c r="DW138" s="388"/>
      <c r="DX138" s="388"/>
      <c r="DY138" s="388"/>
      <c r="DZ138" s="388"/>
      <c r="EA138" s="388"/>
      <c r="EB138" s="388"/>
      <c r="EC138" s="388"/>
      <c r="ED138" s="388"/>
      <c r="EE138" s="389"/>
      <c r="EF138" s="387">
        <f>74084+117173</f>
        <v>191257</v>
      </c>
      <c r="EG138" s="388"/>
      <c r="EH138" s="388"/>
      <c r="EI138" s="388"/>
      <c r="EJ138" s="388"/>
      <c r="EK138" s="388"/>
      <c r="EL138" s="388"/>
      <c r="EM138" s="388"/>
      <c r="EN138" s="388"/>
      <c r="EO138" s="388"/>
      <c r="EP138" s="388"/>
      <c r="EQ138" s="388"/>
      <c r="ER138" s="389"/>
      <c r="ES138" s="390"/>
      <c r="ET138" s="391"/>
      <c r="EU138" s="391"/>
      <c r="EV138" s="391"/>
      <c r="EW138" s="391"/>
      <c r="EX138" s="391"/>
      <c r="EY138" s="391"/>
      <c r="EZ138" s="391"/>
      <c r="FA138" s="391"/>
      <c r="FB138" s="391"/>
      <c r="FC138" s="391"/>
      <c r="FD138" s="391"/>
      <c r="FE138" s="392"/>
    </row>
    <row r="139" spans="1:165" s="262" customFormat="1" ht="11.25" customHeight="1" x14ac:dyDescent="0.2">
      <c r="A139" s="393" t="s">
        <v>454</v>
      </c>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394"/>
      <c r="AY139" s="394"/>
      <c r="AZ139" s="394"/>
      <c r="BA139" s="394"/>
      <c r="BB139" s="394"/>
      <c r="BC139" s="394"/>
      <c r="BD139" s="394"/>
      <c r="BE139" s="394"/>
      <c r="BF139" s="394"/>
      <c r="BG139" s="394"/>
      <c r="BH139" s="394"/>
      <c r="BI139" s="394"/>
      <c r="BJ139" s="394"/>
      <c r="BK139" s="394"/>
      <c r="BL139" s="394"/>
      <c r="BM139" s="394"/>
      <c r="BN139" s="394"/>
      <c r="BO139" s="394"/>
      <c r="BP139" s="394"/>
      <c r="BQ139" s="394"/>
      <c r="BR139" s="394"/>
      <c r="BS139" s="394"/>
      <c r="BT139" s="394"/>
      <c r="BU139" s="394"/>
      <c r="BV139" s="394"/>
      <c r="BW139" s="394"/>
      <c r="BX139" s="395"/>
      <c r="BY139" s="396"/>
      <c r="BZ139" s="396"/>
      <c r="CA139" s="396"/>
      <c r="CB139" s="396"/>
      <c r="CC139" s="396"/>
      <c r="CD139" s="396"/>
      <c r="CE139" s="397"/>
      <c r="CF139" s="398" t="s">
        <v>127</v>
      </c>
      <c r="CG139" s="396"/>
      <c r="CH139" s="396"/>
      <c r="CI139" s="396"/>
      <c r="CJ139" s="396"/>
      <c r="CK139" s="396"/>
      <c r="CL139" s="396"/>
      <c r="CM139" s="396"/>
      <c r="CN139" s="396"/>
      <c r="CO139" s="396"/>
      <c r="CP139" s="396"/>
      <c r="CQ139" s="396"/>
      <c r="CR139" s="397"/>
      <c r="CS139" s="398" t="s">
        <v>452</v>
      </c>
      <c r="CT139" s="396"/>
      <c r="CU139" s="396"/>
      <c r="CV139" s="396"/>
      <c r="CW139" s="396"/>
      <c r="CX139" s="396"/>
      <c r="CY139" s="396"/>
      <c r="CZ139" s="396"/>
      <c r="DA139" s="396"/>
      <c r="DB139" s="396"/>
      <c r="DC139" s="396"/>
      <c r="DD139" s="396"/>
      <c r="DE139" s="397"/>
      <c r="DF139" s="399">
        <f>572.19+563.35+656.63</f>
        <v>1792.17</v>
      </c>
      <c r="DG139" s="400"/>
      <c r="DH139" s="400"/>
      <c r="DI139" s="400"/>
      <c r="DJ139" s="400"/>
      <c r="DK139" s="400"/>
      <c r="DL139" s="400"/>
      <c r="DM139" s="400"/>
      <c r="DN139" s="400"/>
      <c r="DO139" s="400"/>
      <c r="DP139" s="400"/>
      <c r="DQ139" s="400"/>
      <c r="DR139" s="401"/>
      <c r="DS139" s="399"/>
      <c r="DT139" s="400"/>
      <c r="DU139" s="400"/>
      <c r="DV139" s="400"/>
      <c r="DW139" s="400"/>
      <c r="DX139" s="400"/>
      <c r="DY139" s="400"/>
      <c r="DZ139" s="400"/>
      <c r="EA139" s="400"/>
      <c r="EB139" s="400"/>
      <c r="EC139" s="400"/>
      <c r="ED139" s="400"/>
      <c r="EE139" s="401"/>
      <c r="EF139" s="399"/>
      <c r="EG139" s="400"/>
      <c r="EH139" s="400"/>
      <c r="EI139" s="400"/>
      <c r="EJ139" s="400"/>
      <c r="EK139" s="400"/>
      <c r="EL139" s="400"/>
      <c r="EM139" s="400"/>
      <c r="EN139" s="400"/>
      <c r="EO139" s="400"/>
      <c r="EP139" s="400"/>
      <c r="EQ139" s="400"/>
      <c r="ER139" s="401"/>
      <c r="ES139" s="402"/>
      <c r="ET139" s="403"/>
      <c r="EU139" s="403"/>
      <c r="EV139" s="403"/>
      <c r="EW139" s="403"/>
      <c r="EX139" s="403"/>
      <c r="EY139" s="403"/>
      <c r="EZ139" s="403"/>
      <c r="FA139" s="403"/>
      <c r="FB139" s="403"/>
      <c r="FC139" s="403"/>
      <c r="FD139" s="403"/>
      <c r="FE139" s="404"/>
    </row>
    <row r="140" spans="1:165" s="263" customFormat="1" ht="11.25" customHeight="1" x14ac:dyDescent="0.2">
      <c r="A140" s="360" t="s">
        <v>455</v>
      </c>
      <c r="B140" s="361"/>
      <c r="C140" s="361"/>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c r="AN140" s="361"/>
      <c r="AO140" s="361"/>
      <c r="AP140" s="361"/>
      <c r="AQ140" s="361"/>
      <c r="AR140" s="361"/>
      <c r="AS140" s="361"/>
      <c r="AT140" s="361"/>
      <c r="AU140" s="361"/>
      <c r="AV140" s="361"/>
      <c r="AW140" s="361"/>
      <c r="AX140" s="361"/>
      <c r="AY140" s="361"/>
      <c r="AZ140" s="361"/>
      <c r="BA140" s="361"/>
      <c r="BB140" s="361"/>
      <c r="BC140" s="361"/>
      <c r="BD140" s="361"/>
      <c r="BE140" s="361"/>
      <c r="BF140" s="361"/>
      <c r="BG140" s="361"/>
      <c r="BH140" s="361"/>
      <c r="BI140" s="361"/>
      <c r="BJ140" s="361"/>
      <c r="BK140" s="361"/>
      <c r="BL140" s="361"/>
      <c r="BM140" s="361"/>
      <c r="BN140" s="361"/>
      <c r="BO140" s="361"/>
      <c r="BP140" s="361"/>
      <c r="BQ140" s="361"/>
      <c r="BR140" s="361"/>
      <c r="BS140" s="361"/>
      <c r="BT140" s="361"/>
      <c r="BU140" s="361"/>
      <c r="BV140" s="361"/>
      <c r="BW140" s="361"/>
      <c r="BX140" s="362"/>
      <c r="BY140" s="363"/>
      <c r="BZ140" s="363"/>
      <c r="CA140" s="363"/>
      <c r="CB140" s="363"/>
      <c r="CC140" s="363"/>
      <c r="CD140" s="363"/>
      <c r="CE140" s="364"/>
      <c r="CF140" s="365" t="s">
        <v>127</v>
      </c>
      <c r="CG140" s="363"/>
      <c r="CH140" s="363"/>
      <c r="CI140" s="363"/>
      <c r="CJ140" s="363"/>
      <c r="CK140" s="363"/>
      <c r="CL140" s="363"/>
      <c r="CM140" s="363"/>
      <c r="CN140" s="363"/>
      <c r="CO140" s="363"/>
      <c r="CP140" s="363"/>
      <c r="CQ140" s="363"/>
      <c r="CR140" s="364"/>
      <c r="CS140" s="365" t="s">
        <v>452</v>
      </c>
      <c r="CT140" s="363"/>
      <c r="CU140" s="363"/>
      <c r="CV140" s="363"/>
      <c r="CW140" s="363"/>
      <c r="CX140" s="363"/>
      <c r="CY140" s="363"/>
      <c r="CZ140" s="363"/>
      <c r="DA140" s="363"/>
      <c r="DB140" s="363"/>
      <c r="DC140" s="363"/>
      <c r="DD140" s="363"/>
      <c r="DE140" s="364"/>
      <c r="DF140" s="366">
        <f>3688116.13</f>
        <v>3688116.13</v>
      </c>
      <c r="DG140" s="367"/>
      <c r="DH140" s="367"/>
      <c r="DI140" s="367"/>
      <c r="DJ140" s="367"/>
      <c r="DK140" s="367"/>
      <c r="DL140" s="367"/>
      <c r="DM140" s="367"/>
      <c r="DN140" s="367"/>
      <c r="DO140" s="367"/>
      <c r="DP140" s="367"/>
      <c r="DQ140" s="367"/>
      <c r="DR140" s="368"/>
      <c r="DS140" s="366">
        <v>3702772.34</v>
      </c>
      <c r="DT140" s="367"/>
      <c r="DU140" s="367"/>
      <c r="DV140" s="367"/>
      <c r="DW140" s="367"/>
      <c r="DX140" s="367"/>
      <c r="DY140" s="367"/>
      <c r="DZ140" s="367"/>
      <c r="EA140" s="367"/>
      <c r="EB140" s="367"/>
      <c r="EC140" s="367"/>
      <c r="ED140" s="367"/>
      <c r="EE140" s="368"/>
      <c r="EF140" s="366">
        <v>3702772.34</v>
      </c>
      <c r="EG140" s="367"/>
      <c r="EH140" s="367"/>
      <c r="EI140" s="367"/>
      <c r="EJ140" s="367"/>
      <c r="EK140" s="367"/>
      <c r="EL140" s="367"/>
      <c r="EM140" s="367"/>
      <c r="EN140" s="367"/>
      <c r="EO140" s="367"/>
      <c r="EP140" s="367"/>
      <c r="EQ140" s="367"/>
      <c r="ER140" s="368"/>
      <c r="ES140" s="369"/>
      <c r="ET140" s="370"/>
      <c r="EU140" s="370"/>
      <c r="EV140" s="370"/>
      <c r="EW140" s="370"/>
      <c r="EX140" s="370"/>
      <c r="EY140" s="370"/>
      <c r="EZ140" s="370"/>
      <c r="FA140" s="370"/>
      <c r="FB140" s="370"/>
      <c r="FC140" s="370"/>
      <c r="FD140" s="370"/>
      <c r="FE140" s="371"/>
    </row>
    <row r="141" spans="1:165" s="201" customFormat="1" ht="11.25" customHeight="1" x14ac:dyDescent="0.2">
      <c r="A141" s="429" t="s">
        <v>1</v>
      </c>
      <c r="B141" s="430"/>
      <c r="C141" s="430"/>
      <c r="D141" s="430"/>
      <c r="E141" s="430"/>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430"/>
      <c r="AH141" s="430"/>
      <c r="AI141" s="430"/>
      <c r="AJ141" s="430"/>
      <c r="AK141" s="430"/>
      <c r="AL141" s="430"/>
      <c r="AM141" s="430"/>
      <c r="AN141" s="430"/>
      <c r="AO141" s="430"/>
      <c r="AP141" s="430"/>
      <c r="AQ141" s="430"/>
      <c r="AR141" s="430"/>
      <c r="AS141" s="430"/>
      <c r="AT141" s="430"/>
      <c r="AU141" s="430"/>
      <c r="AV141" s="430"/>
      <c r="AW141" s="430"/>
      <c r="AX141" s="430"/>
      <c r="AY141" s="430"/>
      <c r="AZ141" s="430"/>
      <c r="BA141" s="430"/>
      <c r="BB141" s="430"/>
      <c r="BC141" s="430"/>
      <c r="BD141" s="430"/>
      <c r="BE141" s="430"/>
      <c r="BF141" s="430"/>
      <c r="BG141" s="430"/>
      <c r="BH141" s="430"/>
      <c r="BI141" s="430"/>
      <c r="BJ141" s="430"/>
      <c r="BK141" s="430"/>
      <c r="BL141" s="430"/>
      <c r="BM141" s="430"/>
      <c r="BN141" s="430"/>
      <c r="BO141" s="430"/>
      <c r="BP141" s="430"/>
      <c r="BQ141" s="430"/>
      <c r="BR141" s="430"/>
      <c r="BS141" s="430"/>
      <c r="BT141" s="430"/>
      <c r="BU141" s="430"/>
      <c r="BV141" s="430"/>
      <c r="BW141" s="431"/>
      <c r="BX141" s="432"/>
      <c r="BY141" s="373"/>
      <c r="BZ141" s="373"/>
      <c r="CA141" s="373"/>
      <c r="CB141" s="373"/>
      <c r="CC141" s="373"/>
      <c r="CD141" s="373"/>
      <c r="CE141" s="374"/>
      <c r="CF141" s="372" t="s">
        <v>127</v>
      </c>
      <c r="CG141" s="373"/>
      <c r="CH141" s="373"/>
      <c r="CI141" s="373"/>
      <c r="CJ141" s="373"/>
      <c r="CK141" s="373"/>
      <c r="CL141" s="373"/>
      <c r="CM141" s="373"/>
      <c r="CN141" s="373"/>
      <c r="CO141" s="373"/>
      <c r="CP141" s="373"/>
      <c r="CQ141" s="373"/>
      <c r="CR141" s="374"/>
      <c r="CS141" s="372" t="s">
        <v>549</v>
      </c>
      <c r="CT141" s="373"/>
      <c r="CU141" s="373"/>
      <c r="CV141" s="373"/>
      <c r="CW141" s="373"/>
      <c r="CX141" s="373"/>
      <c r="CY141" s="373"/>
      <c r="CZ141" s="373"/>
      <c r="DA141" s="373"/>
      <c r="DB141" s="373"/>
      <c r="DC141" s="373"/>
      <c r="DD141" s="373"/>
      <c r="DE141" s="374"/>
      <c r="DF141" s="375">
        <f>DF142+DF143+DF144</f>
        <v>300000</v>
      </c>
      <c r="DG141" s="376"/>
      <c r="DH141" s="376"/>
      <c r="DI141" s="376"/>
      <c r="DJ141" s="376"/>
      <c r="DK141" s="376"/>
      <c r="DL141" s="376"/>
      <c r="DM141" s="376"/>
      <c r="DN141" s="376"/>
      <c r="DO141" s="376"/>
      <c r="DP141" s="376"/>
      <c r="DQ141" s="376"/>
      <c r="DR141" s="377"/>
      <c r="DS141" s="375">
        <f>DS142+DS143+DS144</f>
        <v>0</v>
      </c>
      <c r="DT141" s="376"/>
      <c r="DU141" s="376"/>
      <c r="DV141" s="376"/>
      <c r="DW141" s="376"/>
      <c r="DX141" s="376"/>
      <c r="DY141" s="376"/>
      <c r="DZ141" s="376"/>
      <c r="EA141" s="376"/>
      <c r="EB141" s="376"/>
      <c r="EC141" s="376"/>
      <c r="ED141" s="376"/>
      <c r="EE141" s="377"/>
      <c r="EF141" s="375">
        <f>EF142+EF143+EF144</f>
        <v>0</v>
      </c>
      <c r="EG141" s="376"/>
      <c r="EH141" s="376"/>
      <c r="EI141" s="376"/>
      <c r="EJ141" s="376"/>
      <c r="EK141" s="376"/>
      <c r="EL141" s="376"/>
      <c r="EM141" s="376"/>
      <c r="EN141" s="376"/>
      <c r="EO141" s="376"/>
      <c r="EP141" s="376"/>
      <c r="EQ141" s="376"/>
      <c r="ER141" s="377"/>
      <c r="ES141" s="378"/>
      <c r="ET141" s="379"/>
      <c r="EU141" s="379"/>
      <c r="EV141" s="379"/>
      <c r="EW141" s="379"/>
      <c r="EX141" s="379"/>
      <c r="EY141" s="379"/>
      <c r="EZ141" s="379"/>
      <c r="FA141" s="379"/>
      <c r="FB141" s="379"/>
      <c r="FC141" s="379"/>
      <c r="FD141" s="379"/>
      <c r="FE141" s="380"/>
      <c r="FF141" s="216"/>
      <c r="FG141" s="216"/>
      <c r="FH141" s="216"/>
      <c r="FI141" s="216"/>
    </row>
    <row r="142" spans="1:165" s="261" customFormat="1" ht="11.25" customHeight="1" x14ac:dyDescent="0.2">
      <c r="A142" s="381" t="s">
        <v>550</v>
      </c>
      <c r="B142" s="382"/>
      <c r="C142" s="382"/>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2"/>
      <c r="BM142" s="382"/>
      <c r="BN142" s="382"/>
      <c r="BO142" s="382"/>
      <c r="BP142" s="382"/>
      <c r="BQ142" s="382"/>
      <c r="BR142" s="382"/>
      <c r="BS142" s="382"/>
      <c r="BT142" s="382"/>
      <c r="BU142" s="382"/>
      <c r="BV142" s="382"/>
      <c r="BW142" s="382"/>
      <c r="BX142" s="383"/>
      <c r="BY142" s="384"/>
      <c r="BZ142" s="384"/>
      <c r="CA142" s="384"/>
      <c r="CB142" s="384"/>
      <c r="CC142" s="384"/>
      <c r="CD142" s="384"/>
      <c r="CE142" s="385"/>
      <c r="CF142" s="386" t="s">
        <v>127</v>
      </c>
      <c r="CG142" s="384"/>
      <c r="CH142" s="384"/>
      <c r="CI142" s="384"/>
      <c r="CJ142" s="384"/>
      <c r="CK142" s="384"/>
      <c r="CL142" s="384"/>
      <c r="CM142" s="384"/>
      <c r="CN142" s="384"/>
      <c r="CO142" s="384"/>
      <c r="CP142" s="384"/>
      <c r="CQ142" s="384"/>
      <c r="CR142" s="385"/>
      <c r="CS142" s="386" t="s">
        <v>549</v>
      </c>
      <c r="CT142" s="384"/>
      <c r="CU142" s="384"/>
      <c r="CV142" s="384"/>
      <c r="CW142" s="384"/>
      <c r="CX142" s="384"/>
      <c r="CY142" s="384"/>
      <c r="CZ142" s="384"/>
      <c r="DA142" s="384"/>
      <c r="DB142" s="384"/>
      <c r="DC142" s="384"/>
      <c r="DD142" s="384"/>
      <c r="DE142" s="385"/>
      <c r="DF142" s="387"/>
      <c r="DG142" s="388"/>
      <c r="DH142" s="388"/>
      <c r="DI142" s="388"/>
      <c r="DJ142" s="388"/>
      <c r="DK142" s="388"/>
      <c r="DL142" s="388"/>
      <c r="DM142" s="388"/>
      <c r="DN142" s="388"/>
      <c r="DO142" s="388"/>
      <c r="DP142" s="388"/>
      <c r="DQ142" s="388"/>
      <c r="DR142" s="389"/>
      <c r="DS142" s="387"/>
      <c r="DT142" s="388"/>
      <c r="DU142" s="388"/>
      <c r="DV142" s="388"/>
      <c r="DW142" s="388"/>
      <c r="DX142" s="388"/>
      <c r="DY142" s="388"/>
      <c r="DZ142" s="388"/>
      <c r="EA142" s="388"/>
      <c r="EB142" s="388"/>
      <c r="EC142" s="388"/>
      <c r="ED142" s="388"/>
      <c r="EE142" s="389"/>
      <c r="EF142" s="387"/>
      <c r="EG142" s="388"/>
      <c r="EH142" s="388"/>
      <c r="EI142" s="388"/>
      <c r="EJ142" s="388"/>
      <c r="EK142" s="388"/>
      <c r="EL142" s="388"/>
      <c r="EM142" s="388"/>
      <c r="EN142" s="388"/>
      <c r="EO142" s="388"/>
      <c r="EP142" s="388"/>
      <c r="EQ142" s="388"/>
      <c r="ER142" s="389"/>
      <c r="ES142" s="390"/>
      <c r="ET142" s="391"/>
      <c r="EU142" s="391"/>
      <c r="EV142" s="391"/>
      <c r="EW142" s="391"/>
      <c r="EX142" s="391"/>
      <c r="EY142" s="391"/>
      <c r="EZ142" s="391"/>
      <c r="FA142" s="391"/>
      <c r="FB142" s="391"/>
      <c r="FC142" s="391"/>
      <c r="FD142" s="391"/>
      <c r="FE142" s="392"/>
    </row>
    <row r="143" spans="1:165" s="262" customFormat="1" ht="11.25" customHeight="1" x14ac:dyDescent="0.2">
      <c r="A143" s="393" t="s">
        <v>551</v>
      </c>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c r="AI143" s="394"/>
      <c r="AJ143" s="394"/>
      <c r="AK143" s="394"/>
      <c r="AL143" s="394"/>
      <c r="AM143" s="394"/>
      <c r="AN143" s="394"/>
      <c r="AO143" s="394"/>
      <c r="AP143" s="394"/>
      <c r="AQ143" s="394"/>
      <c r="AR143" s="394"/>
      <c r="AS143" s="394"/>
      <c r="AT143" s="394"/>
      <c r="AU143" s="394"/>
      <c r="AV143" s="394"/>
      <c r="AW143" s="394"/>
      <c r="AX143" s="394"/>
      <c r="AY143" s="394"/>
      <c r="AZ143" s="394"/>
      <c r="BA143" s="394"/>
      <c r="BB143" s="394"/>
      <c r="BC143" s="394"/>
      <c r="BD143" s="394"/>
      <c r="BE143" s="394"/>
      <c r="BF143" s="394"/>
      <c r="BG143" s="394"/>
      <c r="BH143" s="394"/>
      <c r="BI143" s="394"/>
      <c r="BJ143" s="394"/>
      <c r="BK143" s="394"/>
      <c r="BL143" s="394"/>
      <c r="BM143" s="394"/>
      <c r="BN143" s="394"/>
      <c r="BO143" s="394"/>
      <c r="BP143" s="394"/>
      <c r="BQ143" s="394"/>
      <c r="BR143" s="394"/>
      <c r="BS143" s="394"/>
      <c r="BT143" s="394"/>
      <c r="BU143" s="394"/>
      <c r="BV143" s="394"/>
      <c r="BW143" s="394"/>
      <c r="BX143" s="395"/>
      <c r="BY143" s="396"/>
      <c r="BZ143" s="396"/>
      <c r="CA143" s="396"/>
      <c r="CB143" s="396"/>
      <c r="CC143" s="396"/>
      <c r="CD143" s="396"/>
      <c r="CE143" s="397"/>
      <c r="CF143" s="398" t="s">
        <v>127</v>
      </c>
      <c r="CG143" s="396"/>
      <c r="CH143" s="396"/>
      <c r="CI143" s="396"/>
      <c r="CJ143" s="396"/>
      <c r="CK143" s="396"/>
      <c r="CL143" s="396"/>
      <c r="CM143" s="396"/>
      <c r="CN143" s="396"/>
      <c r="CO143" s="396"/>
      <c r="CP143" s="396"/>
      <c r="CQ143" s="396"/>
      <c r="CR143" s="397"/>
      <c r="CS143" s="398" t="s">
        <v>549</v>
      </c>
      <c r="CT143" s="396"/>
      <c r="CU143" s="396"/>
      <c r="CV143" s="396"/>
      <c r="CW143" s="396"/>
      <c r="CX143" s="396"/>
      <c r="CY143" s="396"/>
      <c r="CZ143" s="396"/>
      <c r="DA143" s="396"/>
      <c r="DB143" s="396"/>
      <c r="DC143" s="396"/>
      <c r="DD143" s="396"/>
      <c r="DE143" s="397"/>
      <c r="DF143" s="399"/>
      <c r="DG143" s="400"/>
      <c r="DH143" s="400"/>
      <c r="DI143" s="400"/>
      <c r="DJ143" s="400"/>
      <c r="DK143" s="400"/>
      <c r="DL143" s="400"/>
      <c r="DM143" s="400"/>
      <c r="DN143" s="400"/>
      <c r="DO143" s="400"/>
      <c r="DP143" s="400"/>
      <c r="DQ143" s="400"/>
      <c r="DR143" s="401"/>
      <c r="DS143" s="399"/>
      <c r="DT143" s="400"/>
      <c r="DU143" s="400"/>
      <c r="DV143" s="400"/>
      <c r="DW143" s="400"/>
      <c r="DX143" s="400"/>
      <c r="DY143" s="400"/>
      <c r="DZ143" s="400"/>
      <c r="EA143" s="400"/>
      <c r="EB143" s="400"/>
      <c r="EC143" s="400"/>
      <c r="ED143" s="400"/>
      <c r="EE143" s="401"/>
      <c r="EF143" s="399"/>
      <c r="EG143" s="400"/>
      <c r="EH143" s="400"/>
      <c r="EI143" s="400"/>
      <c r="EJ143" s="400"/>
      <c r="EK143" s="400"/>
      <c r="EL143" s="400"/>
      <c r="EM143" s="400"/>
      <c r="EN143" s="400"/>
      <c r="EO143" s="400"/>
      <c r="EP143" s="400"/>
      <c r="EQ143" s="400"/>
      <c r="ER143" s="401"/>
      <c r="ES143" s="402"/>
      <c r="ET143" s="403"/>
      <c r="EU143" s="403"/>
      <c r="EV143" s="403"/>
      <c r="EW143" s="403"/>
      <c r="EX143" s="403"/>
      <c r="EY143" s="403"/>
      <c r="EZ143" s="403"/>
      <c r="FA143" s="403"/>
      <c r="FB143" s="403"/>
      <c r="FC143" s="403"/>
      <c r="FD143" s="403"/>
      <c r="FE143" s="404"/>
    </row>
    <row r="144" spans="1:165" s="263" customFormat="1" ht="11.25" customHeight="1" x14ac:dyDescent="0.2">
      <c r="A144" s="360" t="s">
        <v>552</v>
      </c>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c r="BH144" s="361"/>
      <c r="BI144" s="361"/>
      <c r="BJ144" s="361"/>
      <c r="BK144" s="361"/>
      <c r="BL144" s="361"/>
      <c r="BM144" s="361"/>
      <c r="BN144" s="361"/>
      <c r="BO144" s="361"/>
      <c r="BP144" s="361"/>
      <c r="BQ144" s="361"/>
      <c r="BR144" s="361"/>
      <c r="BS144" s="361"/>
      <c r="BT144" s="361"/>
      <c r="BU144" s="361"/>
      <c r="BV144" s="361"/>
      <c r="BW144" s="361"/>
      <c r="BX144" s="362"/>
      <c r="BY144" s="363"/>
      <c r="BZ144" s="363"/>
      <c r="CA144" s="363"/>
      <c r="CB144" s="363"/>
      <c r="CC144" s="363"/>
      <c r="CD144" s="363"/>
      <c r="CE144" s="364"/>
      <c r="CF144" s="365" t="s">
        <v>127</v>
      </c>
      <c r="CG144" s="363"/>
      <c r="CH144" s="363"/>
      <c r="CI144" s="363"/>
      <c r="CJ144" s="363"/>
      <c r="CK144" s="363"/>
      <c r="CL144" s="363"/>
      <c r="CM144" s="363"/>
      <c r="CN144" s="363"/>
      <c r="CO144" s="363"/>
      <c r="CP144" s="363"/>
      <c r="CQ144" s="363"/>
      <c r="CR144" s="364"/>
      <c r="CS144" s="365" t="s">
        <v>549</v>
      </c>
      <c r="CT144" s="363"/>
      <c r="CU144" s="363"/>
      <c r="CV144" s="363"/>
      <c r="CW144" s="363"/>
      <c r="CX144" s="363"/>
      <c r="CY144" s="363"/>
      <c r="CZ144" s="363"/>
      <c r="DA144" s="363"/>
      <c r="DB144" s="363"/>
      <c r="DC144" s="363"/>
      <c r="DD144" s="363"/>
      <c r="DE144" s="364"/>
      <c r="DF144" s="366">
        <v>300000</v>
      </c>
      <c r="DG144" s="367"/>
      <c r="DH144" s="367"/>
      <c r="DI144" s="367"/>
      <c r="DJ144" s="367"/>
      <c r="DK144" s="367"/>
      <c r="DL144" s="367"/>
      <c r="DM144" s="367"/>
      <c r="DN144" s="367"/>
      <c r="DO144" s="367"/>
      <c r="DP144" s="367"/>
      <c r="DQ144" s="367"/>
      <c r="DR144" s="368"/>
      <c r="DS144" s="366">
        <v>0</v>
      </c>
      <c r="DT144" s="367"/>
      <c r="DU144" s="367"/>
      <c r="DV144" s="367"/>
      <c r="DW144" s="367"/>
      <c r="DX144" s="367"/>
      <c r="DY144" s="367"/>
      <c r="DZ144" s="367"/>
      <c r="EA144" s="367"/>
      <c r="EB144" s="367"/>
      <c r="EC144" s="367"/>
      <c r="ED144" s="367"/>
      <c r="EE144" s="368"/>
      <c r="EF144" s="366">
        <v>0</v>
      </c>
      <c r="EG144" s="367"/>
      <c r="EH144" s="367"/>
      <c r="EI144" s="367"/>
      <c r="EJ144" s="367"/>
      <c r="EK144" s="367"/>
      <c r="EL144" s="367"/>
      <c r="EM144" s="367"/>
      <c r="EN144" s="367"/>
      <c r="EO144" s="367"/>
      <c r="EP144" s="367"/>
      <c r="EQ144" s="367"/>
      <c r="ER144" s="368"/>
      <c r="ES144" s="369"/>
      <c r="ET144" s="370"/>
      <c r="EU144" s="370"/>
      <c r="EV144" s="370"/>
      <c r="EW144" s="370"/>
      <c r="EX144" s="370"/>
      <c r="EY144" s="370"/>
      <c r="EZ144" s="370"/>
      <c r="FA144" s="370"/>
      <c r="FB144" s="370"/>
      <c r="FC144" s="370"/>
      <c r="FD144" s="370"/>
      <c r="FE144" s="371"/>
    </row>
    <row r="145" spans="1:165" ht="11.25" customHeight="1" x14ac:dyDescent="0.2">
      <c r="A145" s="429" t="s">
        <v>1</v>
      </c>
      <c r="B145" s="430"/>
      <c r="C145" s="430"/>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0"/>
      <c r="BR145" s="430"/>
      <c r="BS145" s="430"/>
      <c r="BT145" s="430"/>
      <c r="BU145" s="430"/>
      <c r="BV145" s="430"/>
      <c r="BW145" s="431"/>
      <c r="BX145" s="432"/>
      <c r="BY145" s="373"/>
      <c r="BZ145" s="373"/>
      <c r="CA145" s="373"/>
      <c r="CB145" s="373"/>
      <c r="CC145" s="373"/>
      <c r="CD145" s="373"/>
      <c r="CE145" s="374"/>
      <c r="CF145" s="372" t="s">
        <v>127</v>
      </c>
      <c r="CG145" s="373"/>
      <c r="CH145" s="373"/>
      <c r="CI145" s="373"/>
      <c r="CJ145" s="373"/>
      <c r="CK145" s="373"/>
      <c r="CL145" s="373"/>
      <c r="CM145" s="373"/>
      <c r="CN145" s="373"/>
      <c r="CO145" s="373"/>
      <c r="CP145" s="373"/>
      <c r="CQ145" s="373"/>
      <c r="CR145" s="374"/>
      <c r="CS145" s="372" t="s">
        <v>456</v>
      </c>
      <c r="CT145" s="373"/>
      <c r="CU145" s="373"/>
      <c r="CV145" s="373"/>
      <c r="CW145" s="373"/>
      <c r="CX145" s="373"/>
      <c r="CY145" s="373"/>
      <c r="CZ145" s="373"/>
      <c r="DA145" s="373"/>
      <c r="DB145" s="373"/>
      <c r="DC145" s="373"/>
      <c r="DD145" s="373"/>
      <c r="DE145" s="374"/>
      <c r="DF145" s="375">
        <f>DF146+DF147+DF148</f>
        <v>104680</v>
      </c>
      <c r="DG145" s="376"/>
      <c r="DH145" s="376"/>
      <c r="DI145" s="376"/>
      <c r="DJ145" s="376"/>
      <c r="DK145" s="376"/>
      <c r="DL145" s="376"/>
      <c r="DM145" s="376"/>
      <c r="DN145" s="376"/>
      <c r="DO145" s="376"/>
      <c r="DP145" s="376"/>
      <c r="DQ145" s="376"/>
      <c r="DR145" s="377"/>
      <c r="DS145" s="375">
        <f t="shared" ref="DS145" si="34">DS146+DS147+DS148</f>
        <v>204680</v>
      </c>
      <c r="DT145" s="376"/>
      <c r="DU145" s="376"/>
      <c r="DV145" s="376"/>
      <c r="DW145" s="376"/>
      <c r="DX145" s="376"/>
      <c r="DY145" s="376"/>
      <c r="DZ145" s="376"/>
      <c r="EA145" s="376"/>
      <c r="EB145" s="376"/>
      <c r="EC145" s="376"/>
      <c r="ED145" s="376"/>
      <c r="EE145" s="377"/>
      <c r="EF145" s="375">
        <f t="shared" ref="EF145" si="35">EF146+EF147+EF148</f>
        <v>204680</v>
      </c>
      <c r="EG145" s="376"/>
      <c r="EH145" s="376"/>
      <c r="EI145" s="376"/>
      <c r="EJ145" s="376"/>
      <c r="EK145" s="376"/>
      <c r="EL145" s="376"/>
      <c r="EM145" s="376"/>
      <c r="EN145" s="376"/>
      <c r="EO145" s="376"/>
      <c r="EP145" s="376"/>
      <c r="EQ145" s="376"/>
      <c r="ER145" s="377"/>
      <c r="ES145" s="378"/>
      <c r="ET145" s="379"/>
      <c r="EU145" s="379"/>
      <c r="EV145" s="379"/>
      <c r="EW145" s="379"/>
      <c r="EX145" s="379"/>
      <c r="EY145" s="379"/>
      <c r="EZ145" s="379"/>
      <c r="FA145" s="379"/>
      <c r="FB145" s="379"/>
      <c r="FC145" s="379"/>
      <c r="FD145" s="379"/>
      <c r="FE145" s="380"/>
      <c r="FF145" s="216"/>
      <c r="FG145" s="216"/>
      <c r="FH145" s="216"/>
      <c r="FI145" s="216"/>
    </row>
    <row r="146" spans="1:165" s="261" customFormat="1" ht="11.25" customHeight="1" x14ac:dyDescent="0.2">
      <c r="A146" s="381" t="s">
        <v>457</v>
      </c>
      <c r="B146" s="382"/>
      <c r="C146" s="382"/>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3"/>
      <c r="BY146" s="384"/>
      <c r="BZ146" s="384"/>
      <c r="CA146" s="384"/>
      <c r="CB146" s="384"/>
      <c r="CC146" s="384"/>
      <c r="CD146" s="384"/>
      <c r="CE146" s="385"/>
      <c r="CF146" s="386" t="s">
        <v>127</v>
      </c>
      <c r="CG146" s="384"/>
      <c r="CH146" s="384"/>
      <c r="CI146" s="384"/>
      <c r="CJ146" s="384"/>
      <c r="CK146" s="384"/>
      <c r="CL146" s="384"/>
      <c r="CM146" s="384"/>
      <c r="CN146" s="384"/>
      <c r="CO146" s="384"/>
      <c r="CP146" s="384"/>
      <c r="CQ146" s="384"/>
      <c r="CR146" s="385"/>
      <c r="CS146" s="386" t="s">
        <v>456</v>
      </c>
      <c r="CT146" s="384"/>
      <c r="CU146" s="384"/>
      <c r="CV146" s="384"/>
      <c r="CW146" s="384"/>
      <c r="CX146" s="384"/>
      <c r="CY146" s="384"/>
      <c r="CZ146" s="384"/>
      <c r="DA146" s="384"/>
      <c r="DB146" s="384"/>
      <c r="DC146" s="384"/>
      <c r="DD146" s="384"/>
      <c r="DE146" s="385"/>
      <c r="DF146" s="387">
        <f>4680</f>
        <v>4680</v>
      </c>
      <c r="DG146" s="388"/>
      <c r="DH146" s="388"/>
      <c r="DI146" s="388"/>
      <c r="DJ146" s="388"/>
      <c r="DK146" s="388"/>
      <c r="DL146" s="388"/>
      <c r="DM146" s="388"/>
      <c r="DN146" s="388"/>
      <c r="DO146" s="388"/>
      <c r="DP146" s="388"/>
      <c r="DQ146" s="388"/>
      <c r="DR146" s="389"/>
      <c r="DS146" s="387">
        <v>4680</v>
      </c>
      <c r="DT146" s="388"/>
      <c r="DU146" s="388"/>
      <c r="DV146" s="388"/>
      <c r="DW146" s="388"/>
      <c r="DX146" s="388"/>
      <c r="DY146" s="388"/>
      <c r="DZ146" s="388"/>
      <c r="EA146" s="388"/>
      <c r="EB146" s="388"/>
      <c r="EC146" s="388"/>
      <c r="ED146" s="388"/>
      <c r="EE146" s="389"/>
      <c r="EF146" s="387">
        <v>4680</v>
      </c>
      <c r="EG146" s="388"/>
      <c r="EH146" s="388"/>
      <c r="EI146" s="388"/>
      <c r="EJ146" s="388"/>
      <c r="EK146" s="388"/>
      <c r="EL146" s="388"/>
      <c r="EM146" s="388"/>
      <c r="EN146" s="388"/>
      <c r="EO146" s="388"/>
      <c r="EP146" s="388"/>
      <c r="EQ146" s="388"/>
      <c r="ER146" s="389"/>
      <c r="ES146" s="390"/>
      <c r="ET146" s="391"/>
      <c r="EU146" s="391"/>
      <c r="EV146" s="391"/>
      <c r="EW146" s="391"/>
      <c r="EX146" s="391"/>
      <c r="EY146" s="391"/>
      <c r="EZ146" s="391"/>
      <c r="FA146" s="391"/>
      <c r="FB146" s="391"/>
      <c r="FC146" s="391"/>
      <c r="FD146" s="391"/>
      <c r="FE146" s="392"/>
    </row>
    <row r="147" spans="1:165" s="262" customFormat="1" ht="11.25" customHeight="1" x14ac:dyDescent="0.2">
      <c r="A147" s="393" t="s">
        <v>458</v>
      </c>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4"/>
      <c r="AY147" s="394"/>
      <c r="AZ147" s="394"/>
      <c r="BA147" s="394"/>
      <c r="BB147" s="394"/>
      <c r="BC147" s="394"/>
      <c r="BD147" s="394"/>
      <c r="BE147" s="394"/>
      <c r="BF147" s="394"/>
      <c r="BG147" s="394"/>
      <c r="BH147" s="394"/>
      <c r="BI147" s="394"/>
      <c r="BJ147" s="394"/>
      <c r="BK147" s="394"/>
      <c r="BL147" s="394"/>
      <c r="BM147" s="394"/>
      <c r="BN147" s="394"/>
      <c r="BO147" s="394"/>
      <c r="BP147" s="394"/>
      <c r="BQ147" s="394"/>
      <c r="BR147" s="394"/>
      <c r="BS147" s="394"/>
      <c r="BT147" s="394"/>
      <c r="BU147" s="394"/>
      <c r="BV147" s="394"/>
      <c r="BW147" s="394"/>
      <c r="BX147" s="395"/>
      <c r="BY147" s="396"/>
      <c r="BZ147" s="396"/>
      <c r="CA147" s="396"/>
      <c r="CB147" s="396"/>
      <c r="CC147" s="396"/>
      <c r="CD147" s="396"/>
      <c r="CE147" s="397"/>
      <c r="CF147" s="398" t="s">
        <v>127</v>
      </c>
      <c r="CG147" s="396"/>
      <c r="CH147" s="396"/>
      <c r="CI147" s="396"/>
      <c r="CJ147" s="396"/>
      <c r="CK147" s="396"/>
      <c r="CL147" s="396"/>
      <c r="CM147" s="396"/>
      <c r="CN147" s="396"/>
      <c r="CO147" s="396"/>
      <c r="CP147" s="396"/>
      <c r="CQ147" s="396"/>
      <c r="CR147" s="397"/>
      <c r="CS147" s="398" t="s">
        <v>456</v>
      </c>
      <c r="CT147" s="396"/>
      <c r="CU147" s="396"/>
      <c r="CV147" s="396"/>
      <c r="CW147" s="396"/>
      <c r="CX147" s="396"/>
      <c r="CY147" s="396"/>
      <c r="CZ147" s="396"/>
      <c r="DA147" s="396"/>
      <c r="DB147" s="396"/>
      <c r="DC147" s="396"/>
      <c r="DD147" s="396"/>
      <c r="DE147" s="397"/>
      <c r="DF147" s="399"/>
      <c r="DG147" s="400"/>
      <c r="DH147" s="400"/>
      <c r="DI147" s="400"/>
      <c r="DJ147" s="400"/>
      <c r="DK147" s="400"/>
      <c r="DL147" s="400"/>
      <c r="DM147" s="400"/>
      <c r="DN147" s="400"/>
      <c r="DO147" s="400"/>
      <c r="DP147" s="400"/>
      <c r="DQ147" s="400"/>
      <c r="DR147" s="401"/>
      <c r="DS147" s="399"/>
      <c r="DT147" s="400"/>
      <c r="DU147" s="400"/>
      <c r="DV147" s="400"/>
      <c r="DW147" s="400"/>
      <c r="DX147" s="400"/>
      <c r="DY147" s="400"/>
      <c r="DZ147" s="400"/>
      <c r="EA147" s="400"/>
      <c r="EB147" s="400"/>
      <c r="EC147" s="400"/>
      <c r="ED147" s="400"/>
      <c r="EE147" s="401"/>
      <c r="EF147" s="399"/>
      <c r="EG147" s="400"/>
      <c r="EH147" s="400"/>
      <c r="EI147" s="400"/>
      <c r="EJ147" s="400"/>
      <c r="EK147" s="400"/>
      <c r="EL147" s="400"/>
      <c r="EM147" s="400"/>
      <c r="EN147" s="400"/>
      <c r="EO147" s="400"/>
      <c r="EP147" s="400"/>
      <c r="EQ147" s="400"/>
      <c r="ER147" s="401"/>
      <c r="ES147" s="402"/>
      <c r="ET147" s="403"/>
      <c r="EU147" s="403"/>
      <c r="EV147" s="403"/>
      <c r="EW147" s="403"/>
      <c r="EX147" s="403"/>
      <c r="EY147" s="403"/>
      <c r="EZ147" s="403"/>
      <c r="FA147" s="403"/>
      <c r="FB147" s="403"/>
      <c r="FC147" s="403"/>
      <c r="FD147" s="403"/>
      <c r="FE147" s="404"/>
    </row>
    <row r="148" spans="1:165" s="263" customFormat="1" x14ac:dyDescent="0.2">
      <c r="A148" s="360" t="s">
        <v>459</v>
      </c>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1"/>
      <c r="AY148" s="361"/>
      <c r="AZ148" s="361"/>
      <c r="BA148" s="361"/>
      <c r="BB148" s="361"/>
      <c r="BC148" s="361"/>
      <c r="BD148" s="361"/>
      <c r="BE148" s="361"/>
      <c r="BF148" s="361"/>
      <c r="BG148" s="361"/>
      <c r="BH148" s="361"/>
      <c r="BI148" s="361"/>
      <c r="BJ148" s="361"/>
      <c r="BK148" s="361"/>
      <c r="BL148" s="361"/>
      <c r="BM148" s="361"/>
      <c r="BN148" s="361"/>
      <c r="BO148" s="361"/>
      <c r="BP148" s="361"/>
      <c r="BQ148" s="361"/>
      <c r="BR148" s="361"/>
      <c r="BS148" s="361"/>
      <c r="BT148" s="361"/>
      <c r="BU148" s="361"/>
      <c r="BV148" s="361"/>
      <c r="BW148" s="361"/>
      <c r="BX148" s="362"/>
      <c r="BY148" s="363"/>
      <c r="BZ148" s="363"/>
      <c r="CA148" s="363"/>
      <c r="CB148" s="363"/>
      <c r="CC148" s="363"/>
      <c r="CD148" s="363"/>
      <c r="CE148" s="364"/>
      <c r="CF148" s="365" t="s">
        <v>127</v>
      </c>
      <c r="CG148" s="363"/>
      <c r="CH148" s="363"/>
      <c r="CI148" s="363"/>
      <c r="CJ148" s="363"/>
      <c r="CK148" s="363"/>
      <c r="CL148" s="363"/>
      <c r="CM148" s="363"/>
      <c r="CN148" s="363"/>
      <c r="CO148" s="363"/>
      <c r="CP148" s="363"/>
      <c r="CQ148" s="363"/>
      <c r="CR148" s="364"/>
      <c r="CS148" s="365" t="s">
        <v>456</v>
      </c>
      <c r="CT148" s="363"/>
      <c r="CU148" s="363"/>
      <c r="CV148" s="363"/>
      <c r="CW148" s="363"/>
      <c r="CX148" s="363"/>
      <c r="CY148" s="363"/>
      <c r="CZ148" s="363"/>
      <c r="DA148" s="363"/>
      <c r="DB148" s="363"/>
      <c r="DC148" s="363"/>
      <c r="DD148" s="363"/>
      <c r="DE148" s="364"/>
      <c r="DF148" s="366">
        <v>100000</v>
      </c>
      <c r="DG148" s="367"/>
      <c r="DH148" s="367"/>
      <c r="DI148" s="367"/>
      <c r="DJ148" s="367"/>
      <c r="DK148" s="367"/>
      <c r="DL148" s="367"/>
      <c r="DM148" s="367"/>
      <c r="DN148" s="367"/>
      <c r="DO148" s="367"/>
      <c r="DP148" s="367"/>
      <c r="DQ148" s="367"/>
      <c r="DR148" s="368"/>
      <c r="DS148" s="366">
        <v>200000</v>
      </c>
      <c r="DT148" s="367"/>
      <c r="DU148" s="367"/>
      <c r="DV148" s="367"/>
      <c r="DW148" s="367"/>
      <c r="DX148" s="367"/>
      <c r="DY148" s="367"/>
      <c r="DZ148" s="367"/>
      <c r="EA148" s="367"/>
      <c r="EB148" s="367"/>
      <c r="EC148" s="367"/>
      <c r="ED148" s="367"/>
      <c r="EE148" s="368"/>
      <c r="EF148" s="366">
        <v>200000</v>
      </c>
      <c r="EG148" s="367"/>
      <c r="EH148" s="367"/>
      <c r="EI148" s="367"/>
      <c r="EJ148" s="367"/>
      <c r="EK148" s="367"/>
      <c r="EL148" s="367"/>
      <c r="EM148" s="367"/>
      <c r="EN148" s="367"/>
      <c r="EO148" s="367"/>
      <c r="EP148" s="367"/>
      <c r="EQ148" s="367"/>
      <c r="ER148" s="368"/>
      <c r="ES148" s="369"/>
      <c r="ET148" s="370"/>
      <c r="EU148" s="370"/>
      <c r="EV148" s="370"/>
      <c r="EW148" s="370"/>
      <c r="EX148" s="370"/>
      <c r="EY148" s="370"/>
      <c r="EZ148" s="370"/>
      <c r="FA148" s="370"/>
      <c r="FB148" s="370"/>
      <c r="FC148" s="370"/>
      <c r="FD148" s="370"/>
      <c r="FE148" s="371"/>
    </row>
    <row r="149" spans="1:165" ht="11.25" customHeight="1" x14ac:dyDescent="0.2">
      <c r="A149" s="429" t="s">
        <v>1</v>
      </c>
      <c r="B149" s="430"/>
      <c r="C149" s="430"/>
      <c r="D149" s="430"/>
      <c r="E149" s="430"/>
      <c r="F149" s="430"/>
      <c r="G149" s="430"/>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0"/>
      <c r="AY149" s="430"/>
      <c r="AZ149" s="430"/>
      <c r="BA149" s="430"/>
      <c r="BB149" s="430"/>
      <c r="BC149" s="430"/>
      <c r="BD149" s="430"/>
      <c r="BE149" s="430"/>
      <c r="BF149" s="430"/>
      <c r="BG149" s="430"/>
      <c r="BH149" s="430"/>
      <c r="BI149" s="430"/>
      <c r="BJ149" s="430"/>
      <c r="BK149" s="430"/>
      <c r="BL149" s="430"/>
      <c r="BM149" s="430"/>
      <c r="BN149" s="430"/>
      <c r="BO149" s="430"/>
      <c r="BP149" s="430"/>
      <c r="BQ149" s="430"/>
      <c r="BR149" s="430"/>
      <c r="BS149" s="430"/>
      <c r="BT149" s="430"/>
      <c r="BU149" s="430"/>
      <c r="BV149" s="430"/>
      <c r="BW149" s="431"/>
      <c r="BX149" s="432"/>
      <c r="BY149" s="373"/>
      <c r="BZ149" s="373"/>
      <c r="CA149" s="373"/>
      <c r="CB149" s="373"/>
      <c r="CC149" s="373"/>
      <c r="CD149" s="373"/>
      <c r="CE149" s="374"/>
      <c r="CF149" s="372" t="s">
        <v>127</v>
      </c>
      <c r="CG149" s="373"/>
      <c r="CH149" s="373"/>
      <c r="CI149" s="373"/>
      <c r="CJ149" s="373"/>
      <c r="CK149" s="373"/>
      <c r="CL149" s="373"/>
      <c r="CM149" s="373"/>
      <c r="CN149" s="373"/>
      <c r="CO149" s="373"/>
      <c r="CP149" s="373"/>
      <c r="CQ149" s="373"/>
      <c r="CR149" s="374"/>
      <c r="CS149" s="372" t="s">
        <v>519</v>
      </c>
      <c r="CT149" s="373"/>
      <c r="CU149" s="373"/>
      <c r="CV149" s="373"/>
      <c r="CW149" s="373"/>
      <c r="CX149" s="373"/>
      <c r="CY149" s="373"/>
      <c r="CZ149" s="373"/>
      <c r="DA149" s="373"/>
      <c r="DB149" s="373"/>
      <c r="DC149" s="373"/>
      <c r="DD149" s="373"/>
      <c r="DE149" s="374"/>
      <c r="DF149" s="375">
        <f>DF150+DF151+DF152</f>
        <v>763179.97</v>
      </c>
      <c r="DG149" s="376"/>
      <c r="DH149" s="376"/>
      <c r="DI149" s="376"/>
      <c r="DJ149" s="376"/>
      <c r="DK149" s="376"/>
      <c r="DL149" s="376"/>
      <c r="DM149" s="376"/>
      <c r="DN149" s="376"/>
      <c r="DO149" s="376"/>
      <c r="DP149" s="376"/>
      <c r="DQ149" s="376"/>
      <c r="DR149" s="377"/>
      <c r="DS149" s="375">
        <f t="shared" ref="DS149" si="36">DS150+DS151+DS152</f>
        <v>600000</v>
      </c>
      <c r="DT149" s="376"/>
      <c r="DU149" s="376"/>
      <c r="DV149" s="376"/>
      <c r="DW149" s="376"/>
      <c r="DX149" s="376"/>
      <c r="DY149" s="376"/>
      <c r="DZ149" s="376"/>
      <c r="EA149" s="376"/>
      <c r="EB149" s="376"/>
      <c r="EC149" s="376"/>
      <c r="ED149" s="376"/>
      <c r="EE149" s="377"/>
      <c r="EF149" s="375">
        <f t="shared" ref="EF149" si="37">EF150+EF151+EF152</f>
        <v>600000</v>
      </c>
      <c r="EG149" s="376"/>
      <c r="EH149" s="376"/>
      <c r="EI149" s="376"/>
      <c r="EJ149" s="376"/>
      <c r="EK149" s="376"/>
      <c r="EL149" s="376"/>
      <c r="EM149" s="376"/>
      <c r="EN149" s="376"/>
      <c r="EO149" s="376"/>
      <c r="EP149" s="376"/>
      <c r="EQ149" s="376"/>
      <c r="ER149" s="377"/>
      <c r="ES149" s="378"/>
      <c r="ET149" s="379"/>
      <c r="EU149" s="379"/>
      <c r="EV149" s="379"/>
      <c r="EW149" s="379"/>
      <c r="EX149" s="379"/>
      <c r="EY149" s="379"/>
      <c r="EZ149" s="379"/>
      <c r="FA149" s="379"/>
      <c r="FB149" s="379"/>
      <c r="FC149" s="379"/>
      <c r="FD149" s="379"/>
      <c r="FE149" s="380"/>
      <c r="FF149" s="216"/>
      <c r="FG149" s="216"/>
      <c r="FH149" s="216"/>
      <c r="FI149" s="216"/>
    </row>
    <row r="150" spans="1:165" s="261" customFormat="1" ht="11.25" customHeight="1" x14ac:dyDescent="0.2">
      <c r="A150" s="381" t="s">
        <v>553</v>
      </c>
      <c r="B150" s="382"/>
      <c r="C150" s="382"/>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3"/>
      <c r="BY150" s="384"/>
      <c r="BZ150" s="384"/>
      <c r="CA150" s="384"/>
      <c r="CB150" s="384"/>
      <c r="CC150" s="384"/>
      <c r="CD150" s="384"/>
      <c r="CE150" s="385"/>
      <c r="CF150" s="386" t="s">
        <v>127</v>
      </c>
      <c r="CG150" s="384"/>
      <c r="CH150" s="384"/>
      <c r="CI150" s="384"/>
      <c r="CJ150" s="384"/>
      <c r="CK150" s="384"/>
      <c r="CL150" s="384"/>
      <c r="CM150" s="384"/>
      <c r="CN150" s="384"/>
      <c r="CO150" s="384"/>
      <c r="CP150" s="384"/>
      <c r="CQ150" s="384"/>
      <c r="CR150" s="385"/>
      <c r="CS150" s="386" t="s">
        <v>519</v>
      </c>
      <c r="CT150" s="384"/>
      <c r="CU150" s="384"/>
      <c r="CV150" s="384"/>
      <c r="CW150" s="384"/>
      <c r="CX150" s="384"/>
      <c r="CY150" s="384"/>
      <c r="CZ150" s="384"/>
      <c r="DA150" s="384"/>
      <c r="DB150" s="384"/>
      <c r="DC150" s="384"/>
      <c r="DD150" s="384"/>
      <c r="DE150" s="385"/>
      <c r="DF150" s="387">
        <f>108006.88+75845</f>
        <v>183851.88</v>
      </c>
      <c r="DG150" s="388"/>
      <c r="DH150" s="388"/>
      <c r="DI150" s="388"/>
      <c r="DJ150" s="388"/>
      <c r="DK150" s="388"/>
      <c r="DL150" s="388"/>
      <c r="DM150" s="388"/>
      <c r="DN150" s="388"/>
      <c r="DO150" s="388"/>
      <c r="DP150" s="388"/>
      <c r="DQ150" s="388"/>
      <c r="DR150" s="389"/>
      <c r="DS150" s="387"/>
      <c r="DT150" s="388"/>
      <c r="DU150" s="388"/>
      <c r="DV150" s="388"/>
      <c r="DW150" s="388"/>
      <c r="DX150" s="388"/>
      <c r="DY150" s="388"/>
      <c r="DZ150" s="388"/>
      <c r="EA150" s="388"/>
      <c r="EB150" s="388"/>
      <c r="EC150" s="388"/>
      <c r="ED150" s="388"/>
      <c r="EE150" s="389"/>
      <c r="EF150" s="387"/>
      <c r="EG150" s="388"/>
      <c r="EH150" s="388"/>
      <c r="EI150" s="388"/>
      <c r="EJ150" s="388"/>
      <c r="EK150" s="388"/>
      <c r="EL150" s="388"/>
      <c r="EM150" s="388"/>
      <c r="EN150" s="388"/>
      <c r="EO150" s="388"/>
      <c r="EP150" s="388"/>
      <c r="EQ150" s="388"/>
      <c r="ER150" s="389"/>
      <c r="ES150" s="390"/>
      <c r="ET150" s="391"/>
      <c r="EU150" s="391"/>
      <c r="EV150" s="391"/>
      <c r="EW150" s="391"/>
      <c r="EX150" s="391"/>
      <c r="EY150" s="391"/>
      <c r="EZ150" s="391"/>
      <c r="FA150" s="391"/>
      <c r="FB150" s="391"/>
      <c r="FC150" s="391"/>
      <c r="FD150" s="391"/>
      <c r="FE150" s="392"/>
    </row>
    <row r="151" spans="1:165" s="262" customFormat="1" ht="11.25" customHeight="1" x14ac:dyDescent="0.2">
      <c r="A151" s="393" t="s">
        <v>554</v>
      </c>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394"/>
      <c r="AJ151" s="394"/>
      <c r="AK151" s="394"/>
      <c r="AL151" s="394"/>
      <c r="AM151" s="394"/>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c r="BN151" s="394"/>
      <c r="BO151" s="394"/>
      <c r="BP151" s="394"/>
      <c r="BQ151" s="394"/>
      <c r="BR151" s="394"/>
      <c r="BS151" s="394"/>
      <c r="BT151" s="394"/>
      <c r="BU151" s="394"/>
      <c r="BV151" s="394"/>
      <c r="BW151" s="394"/>
      <c r="BX151" s="395"/>
      <c r="BY151" s="396"/>
      <c r="BZ151" s="396"/>
      <c r="CA151" s="396"/>
      <c r="CB151" s="396"/>
      <c r="CC151" s="396"/>
      <c r="CD151" s="396"/>
      <c r="CE151" s="397"/>
      <c r="CF151" s="398" t="s">
        <v>127</v>
      </c>
      <c r="CG151" s="396"/>
      <c r="CH151" s="396"/>
      <c r="CI151" s="396"/>
      <c r="CJ151" s="396"/>
      <c r="CK151" s="396"/>
      <c r="CL151" s="396"/>
      <c r="CM151" s="396"/>
      <c r="CN151" s="396"/>
      <c r="CO151" s="396"/>
      <c r="CP151" s="396"/>
      <c r="CQ151" s="396"/>
      <c r="CR151" s="397"/>
      <c r="CS151" s="398" t="s">
        <v>519</v>
      </c>
      <c r="CT151" s="396"/>
      <c r="CU151" s="396"/>
      <c r="CV151" s="396"/>
      <c r="CW151" s="396"/>
      <c r="CX151" s="396"/>
      <c r="CY151" s="396"/>
      <c r="CZ151" s="396"/>
      <c r="DA151" s="396"/>
      <c r="DB151" s="396"/>
      <c r="DC151" s="396"/>
      <c r="DD151" s="396"/>
      <c r="DE151" s="397"/>
      <c r="DF151" s="399"/>
      <c r="DG151" s="400"/>
      <c r="DH151" s="400"/>
      <c r="DI151" s="400"/>
      <c r="DJ151" s="400"/>
      <c r="DK151" s="400"/>
      <c r="DL151" s="400"/>
      <c r="DM151" s="400"/>
      <c r="DN151" s="400"/>
      <c r="DO151" s="400"/>
      <c r="DP151" s="400"/>
      <c r="DQ151" s="400"/>
      <c r="DR151" s="401"/>
      <c r="DS151" s="399"/>
      <c r="DT151" s="400"/>
      <c r="DU151" s="400"/>
      <c r="DV151" s="400"/>
      <c r="DW151" s="400"/>
      <c r="DX151" s="400"/>
      <c r="DY151" s="400"/>
      <c r="DZ151" s="400"/>
      <c r="EA151" s="400"/>
      <c r="EB151" s="400"/>
      <c r="EC151" s="400"/>
      <c r="ED151" s="400"/>
      <c r="EE151" s="401"/>
      <c r="EF151" s="399"/>
      <c r="EG151" s="400"/>
      <c r="EH151" s="400"/>
      <c r="EI151" s="400"/>
      <c r="EJ151" s="400"/>
      <c r="EK151" s="400"/>
      <c r="EL151" s="400"/>
      <c r="EM151" s="400"/>
      <c r="EN151" s="400"/>
      <c r="EO151" s="400"/>
      <c r="EP151" s="400"/>
      <c r="EQ151" s="400"/>
      <c r="ER151" s="401"/>
      <c r="ES151" s="402"/>
      <c r="ET151" s="403"/>
      <c r="EU151" s="403"/>
      <c r="EV151" s="403"/>
      <c r="EW151" s="403"/>
      <c r="EX151" s="403"/>
      <c r="EY151" s="403"/>
      <c r="EZ151" s="403"/>
      <c r="FA151" s="403"/>
      <c r="FB151" s="403"/>
      <c r="FC151" s="403"/>
      <c r="FD151" s="403"/>
      <c r="FE151" s="404"/>
    </row>
    <row r="152" spans="1:165" s="263" customFormat="1" x14ac:dyDescent="0.2">
      <c r="A152" s="360" t="s">
        <v>555</v>
      </c>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c r="AN152" s="361"/>
      <c r="AO152" s="361"/>
      <c r="AP152" s="361"/>
      <c r="AQ152" s="361"/>
      <c r="AR152" s="361"/>
      <c r="AS152" s="361"/>
      <c r="AT152" s="361"/>
      <c r="AU152" s="361"/>
      <c r="AV152" s="361"/>
      <c r="AW152" s="361"/>
      <c r="AX152" s="361"/>
      <c r="AY152" s="361"/>
      <c r="AZ152" s="361"/>
      <c r="BA152" s="361"/>
      <c r="BB152" s="361"/>
      <c r="BC152" s="361"/>
      <c r="BD152" s="361"/>
      <c r="BE152" s="361"/>
      <c r="BF152" s="361"/>
      <c r="BG152" s="361"/>
      <c r="BH152" s="361"/>
      <c r="BI152" s="361"/>
      <c r="BJ152" s="361"/>
      <c r="BK152" s="361"/>
      <c r="BL152" s="361"/>
      <c r="BM152" s="361"/>
      <c r="BN152" s="361"/>
      <c r="BO152" s="361"/>
      <c r="BP152" s="361"/>
      <c r="BQ152" s="361"/>
      <c r="BR152" s="361"/>
      <c r="BS152" s="361"/>
      <c r="BT152" s="361"/>
      <c r="BU152" s="361"/>
      <c r="BV152" s="361"/>
      <c r="BW152" s="361"/>
      <c r="BX152" s="362"/>
      <c r="BY152" s="363"/>
      <c r="BZ152" s="363"/>
      <c r="CA152" s="363"/>
      <c r="CB152" s="363"/>
      <c r="CC152" s="363"/>
      <c r="CD152" s="363"/>
      <c r="CE152" s="364"/>
      <c r="CF152" s="365" t="s">
        <v>127</v>
      </c>
      <c r="CG152" s="363"/>
      <c r="CH152" s="363"/>
      <c r="CI152" s="363"/>
      <c r="CJ152" s="363"/>
      <c r="CK152" s="363"/>
      <c r="CL152" s="363"/>
      <c r="CM152" s="363"/>
      <c r="CN152" s="363"/>
      <c r="CO152" s="363"/>
      <c r="CP152" s="363"/>
      <c r="CQ152" s="363"/>
      <c r="CR152" s="364"/>
      <c r="CS152" s="365" t="s">
        <v>519</v>
      </c>
      <c r="CT152" s="363"/>
      <c r="CU152" s="363"/>
      <c r="CV152" s="363"/>
      <c r="CW152" s="363"/>
      <c r="CX152" s="363"/>
      <c r="CY152" s="363"/>
      <c r="CZ152" s="363"/>
      <c r="DA152" s="363"/>
      <c r="DB152" s="363"/>
      <c r="DC152" s="363"/>
      <c r="DD152" s="363"/>
      <c r="DE152" s="364"/>
      <c r="DF152" s="366">
        <v>579328.09</v>
      </c>
      <c r="DG152" s="367"/>
      <c r="DH152" s="367"/>
      <c r="DI152" s="367"/>
      <c r="DJ152" s="367"/>
      <c r="DK152" s="367"/>
      <c r="DL152" s="367"/>
      <c r="DM152" s="367"/>
      <c r="DN152" s="367"/>
      <c r="DO152" s="367"/>
      <c r="DP152" s="367"/>
      <c r="DQ152" s="367"/>
      <c r="DR152" s="368"/>
      <c r="DS152" s="439">
        <v>600000</v>
      </c>
      <c r="DT152" s="440"/>
      <c r="DU152" s="440"/>
      <c r="DV152" s="440"/>
      <c r="DW152" s="440"/>
      <c r="DX152" s="440"/>
      <c r="DY152" s="440"/>
      <c r="DZ152" s="440"/>
      <c r="EA152" s="440"/>
      <c r="EB152" s="440"/>
      <c r="EC152" s="440"/>
      <c r="ED152" s="440"/>
      <c r="EE152" s="441"/>
      <c r="EF152" s="439">
        <v>600000</v>
      </c>
      <c r="EG152" s="440"/>
      <c r="EH152" s="440"/>
      <c r="EI152" s="440"/>
      <c r="EJ152" s="440"/>
      <c r="EK152" s="440"/>
      <c r="EL152" s="440"/>
      <c r="EM152" s="440"/>
      <c r="EN152" s="440"/>
      <c r="EO152" s="440"/>
      <c r="EP152" s="440"/>
      <c r="EQ152" s="440"/>
      <c r="ER152" s="441"/>
      <c r="ES152" s="369"/>
      <c r="ET152" s="370"/>
      <c r="EU152" s="370"/>
      <c r="EV152" s="370"/>
      <c r="EW152" s="370"/>
      <c r="EX152" s="370"/>
      <c r="EY152" s="370"/>
      <c r="EZ152" s="370"/>
      <c r="FA152" s="370"/>
      <c r="FB152" s="370"/>
      <c r="FC152" s="370"/>
      <c r="FD152" s="370"/>
      <c r="FE152" s="371"/>
    </row>
    <row r="153" spans="1:165" ht="11.25" customHeight="1" x14ac:dyDescent="0.2">
      <c r="A153" s="442" t="s">
        <v>460</v>
      </c>
      <c r="B153" s="443"/>
      <c r="C153" s="443"/>
      <c r="D153" s="443"/>
      <c r="E153" s="443"/>
      <c r="F153" s="443"/>
      <c r="G153" s="443"/>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443"/>
      <c r="AN153" s="443"/>
      <c r="AO153" s="443"/>
      <c r="AP153" s="443"/>
      <c r="AQ153" s="443"/>
      <c r="AR153" s="443"/>
      <c r="AS153" s="443"/>
      <c r="AT153" s="443"/>
      <c r="AU153" s="443"/>
      <c r="AV153" s="443"/>
      <c r="AW153" s="443"/>
      <c r="AX153" s="443"/>
      <c r="AY153" s="443"/>
      <c r="AZ153" s="443"/>
      <c r="BA153" s="443"/>
      <c r="BB153" s="443"/>
      <c r="BC153" s="443"/>
      <c r="BD153" s="443"/>
      <c r="BE153" s="443"/>
      <c r="BF153" s="443"/>
      <c r="BG153" s="443"/>
      <c r="BH153" s="443"/>
      <c r="BI153" s="443"/>
      <c r="BJ153" s="443"/>
      <c r="BK153" s="443"/>
      <c r="BL153" s="443"/>
      <c r="BM153" s="443"/>
      <c r="BN153" s="443"/>
      <c r="BO153" s="443"/>
      <c r="BP153" s="443"/>
      <c r="BQ153" s="443"/>
      <c r="BR153" s="443"/>
      <c r="BS153" s="443"/>
      <c r="BT153" s="443"/>
      <c r="BU153" s="443"/>
      <c r="BV153" s="443"/>
      <c r="BW153" s="443"/>
      <c r="BX153" s="425" t="s">
        <v>609</v>
      </c>
      <c r="BY153" s="426"/>
      <c r="BZ153" s="426"/>
      <c r="CA153" s="426"/>
      <c r="CB153" s="426"/>
      <c r="CC153" s="426"/>
      <c r="CD153" s="426"/>
      <c r="CE153" s="427"/>
      <c r="CF153" s="428" t="s">
        <v>461</v>
      </c>
      <c r="CG153" s="426"/>
      <c r="CH153" s="426"/>
      <c r="CI153" s="426"/>
      <c r="CJ153" s="426"/>
      <c r="CK153" s="426"/>
      <c r="CL153" s="426"/>
      <c r="CM153" s="426"/>
      <c r="CN153" s="426"/>
      <c r="CO153" s="426"/>
      <c r="CP153" s="426"/>
      <c r="CQ153" s="426"/>
      <c r="CR153" s="427"/>
      <c r="CS153" s="428"/>
      <c r="CT153" s="426"/>
      <c r="CU153" s="426"/>
      <c r="CV153" s="426"/>
      <c r="CW153" s="426"/>
      <c r="CX153" s="426"/>
      <c r="CY153" s="426"/>
      <c r="CZ153" s="426"/>
      <c r="DA153" s="426"/>
      <c r="DB153" s="426"/>
      <c r="DC153" s="426"/>
      <c r="DD153" s="426"/>
      <c r="DE153" s="427"/>
      <c r="DF153" s="405"/>
      <c r="DG153" s="406"/>
      <c r="DH153" s="406"/>
      <c r="DI153" s="406"/>
      <c r="DJ153" s="406"/>
      <c r="DK153" s="406"/>
      <c r="DL153" s="406"/>
      <c r="DM153" s="406"/>
      <c r="DN153" s="406"/>
      <c r="DO153" s="406"/>
      <c r="DP153" s="406"/>
      <c r="DQ153" s="406"/>
      <c r="DR153" s="407"/>
      <c r="DS153" s="405"/>
      <c r="DT153" s="406"/>
      <c r="DU153" s="406"/>
      <c r="DV153" s="406"/>
      <c r="DW153" s="406"/>
      <c r="DX153" s="406"/>
      <c r="DY153" s="406"/>
      <c r="DZ153" s="406"/>
      <c r="EA153" s="406"/>
      <c r="EB153" s="406"/>
      <c r="EC153" s="406"/>
      <c r="ED153" s="406"/>
      <c r="EE153" s="407"/>
      <c r="EF153" s="405"/>
      <c r="EG153" s="406"/>
      <c r="EH153" s="406"/>
      <c r="EI153" s="406"/>
      <c r="EJ153" s="406"/>
      <c r="EK153" s="406"/>
      <c r="EL153" s="406"/>
      <c r="EM153" s="406"/>
      <c r="EN153" s="406"/>
      <c r="EO153" s="406"/>
      <c r="EP153" s="406"/>
      <c r="EQ153" s="406"/>
      <c r="ER153" s="407"/>
      <c r="ES153" s="408"/>
      <c r="ET153" s="409"/>
      <c r="EU153" s="409"/>
      <c r="EV153" s="409"/>
      <c r="EW153" s="409"/>
      <c r="EX153" s="409"/>
      <c r="EY153" s="409"/>
      <c r="EZ153" s="409"/>
      <c r="FA153" s="409"/>
      <c r="FB153" s="409"/>
      <c r="FC153" s="409"/>
      <c r="FD153" s="409"/>
      <c r="FE153" s="410"/>
      <c r="FF153" s="216"/>
      <c r="FG153" s="216"/>
      <c r="FH153" s="216"/>
      <c r="FI153" s="216"/>
    </row>
    <row r="154" spans="1:165" x14ac:dyDescent="0.2">
      <c r="A154" s="423" t="s">
        <v>462</v>
      </c>
      <c r="B154" s="424"/>
      <c r="C154" s="424"/>
      <c r="D154" s="424"/>
      <c r="E154" s="424"/>
      <c r="F154" s="424"/>
      <c r="G154" s="424"/>
      <c r="H154" s="424"/>
      <c r="I154" s="424"/>
      <c r="J154" s="424"/>
      <c r="K154" s="424"/>
      <c r="L154" s="424"/>
      <c r="M154" s="424"/>
      <c r="N154" s="424"/>
      <c r="O154" s="424"/>
      <c r="P154" s="424"/>
      <c r="Q154" s="424"/>
      <c r="R154" s="424"/>
      <c r="S154" s="424"/>
      <c r="T154" s="424"/>
      <c r="U154" s="424"/>
      <c r="V154" s="424"/>
      <c r="W154" s="424"/>
      <c r="X154" s="424"/>
      <c r="Y154" s="424"/>
      <c r="Z154" s="424"/>
      <c r="AA154" s="424"/>
      <c r="AB154" s="424"/>
      <c r="AC154" s="424"/>
      <c r="AD154" s="424"/>
      <c r="AE154" s="424"/>
      <c r="AF154" s="424"/>
      <c r="AG154" s="424"/>
      <c r="AH154" s="424"/>
      <c r="AI154" s="424"/>
      <c r="AJ154" s="424"/>
      <c r="AK154" s="424"/>
      <c r="AL154" s="424"/>
      <c r="AM154" s="424"/>
      <c r="AN154" s="424"/>
      <c r="AO154" s="424"/>
      <c r="AP154" s="424"/>
      <c r="AQ154" s="424"/>
      <c r="AR154" s="424"/>
      <c r="AS154" s="424"/>
      <c r="AT154" s="424"/>
      <c r="AU154" s="424"/>
      <c r="AV154" s="424"/>
      <c r="AW154" s="424"/>
      <c r="AX154" s="424"/>
      <c r="AY154" s="424"/>
      <c r="AZ154" s="424"/>
      <c r="BA154" s="424"/>
      <c r="BB154" s="424"/>
      <c r="BC154" s="424"/>
      <c r="BD154" s="424"/>
      <c r="BE154" s="424"/>
      <c r="BF154" s="424"/>
      <c r="BG154" s="424"/>
      <c r="BH154" s="424"/>
      <c r="BI154" s="424"/>
      <c r="BJ154" s="424"/>
      <c r="BK154" s="424"/>
      <c r="BL154" s="424"/>
      <c r="BM154" s="424"/>
      <c r="BN154" s="424"/>
      <c r="BO154" s="424"/>
      <c r="BP154" s="424"/>
      <c r="BQ154" s="424"/>
      <c r="BR154" s="424"/>
      <c r="BS154" s="424"/>
      <c r="BT154" s="424"/>
      <c r="BU154" s="424"/>
      <c r="BV154" s="424"/>
      <c r="BW154" s="424"/>
      <c r="BX154" s="425" t="s">
        <v>610</v>
      </c>
      <c r="BY154" s="426"/>
      <c r="BZ154" s="426"/>
      <c r="CA154" s="426"/>
      <c r="CB154" s="426"/>
      <c r="CC154" s="426"/>
      <c r="CD154" s="426"/>
      <c r="CE154" s="427"/>
      <c r="CF154" s="428" t="s">
        <v>463</v>
      </c>
      <c r="CG154" s="426"/>
      <c r="CH154" s="426"/>
      <c r="CI154" s="426"/>
      <c r="CJ154" s="426"/>
      <c r="CK154" s="426"/>
      <c r="CL154" s="426"/>
      <c r="CM154" s="426"/>
      <c r="CN154" s="426"/>
      <c r="CO154" s="426"/>
      <c r="CP154" s="426"/>
      <c r="CQ154" s="426"/>
      <c r="CR154" s="427"/>
      <c r="CS154" s="428"/>
      <c r="CT154" s="426"/>
      <c r="CU154" s="426"/>
      <c r="CV154" s="426"/>
      <c r="CW154" s="426"/>
      <c r="CX154" s="426"/>
      <c r="CY154" s="426"/>
      <c r="CZ154" s="426"/>
      <c r="DA154" s="426"/>
      <c r="DB154" s="426"/>
      <c r="DC154" s="426"/>
      <c r="DD154" s="426"/>
      <c r="DE154" s="427"/>
      <c r="DF154" s="405"/>
      <c r="DG154" s="406"/>
      <c r="DH154" s="406"/>
      <c r="DI154" s="406"/>
      <c r="DJ154" s="406"/>
      <c r="DK154" s="406"/>
      <c r="DL154" s="406"/>
      <c r="DM154" s="406"/>
      <c r="DN154" s="406"/>
      <c r="DO154" s="406"/>
      <c r="DP154" s="406"/>
      <c r="DQ154" s="406"/>
      <c r="DR154" s="407"/>
      <c r="DS154" s="405"/>
      <c r="DT154" s="406"/>
      <c r="DU154" s="406"/>
      <c r="DV154" s="406"/>
      <c r="DW154" s="406"/>
      <c r="DX154" s="406"/>
      <c r="DY154" s="406"/>
      <c r="DZ154" s="406"/>
      <c r="EA154" s="406"/>
      <c r="EB154" s="406"/>
      <c r="EC154" s="406"/>
      <c r="ED154" s="406"/>
      <c r="EE154" s="407"/>
      <c r="EF154" s="405"/>
      <c r="EG154" s="406"/>
      <c r="EH154" s="406"/>
      <c r="EI154" s="406"/>
      <c r="EJ154" s="406"/>
      <c r="EK154" s="406"/>
      <c r="EL154" s="406"/>
      <c r="EM154" s="406"/>
      <c r="EN154" s="406"/>
      <c r="EO154" s="406"/>
      <c r="EP154" s="406"/>
      <c r="EQ154" s="406"/>
      <c r="ER154" s="407"/>
      <c r="ES154" s="408"/>
      <c r="ET154" s="409"/>
      <c r="EU154" s="409"/>
      <c r="EV154" s="409"/>
      <c r="EW154" s="409"/>
      <c r="EX154" s="409"/>
      <c r="EY154" s="409"/>
      <c r="EZ154" s="409"/>
      <c r="FA154" s="409"/>
      <c r="FB154" s="409"/>
      <c r="FC154" s="409"/>
      <c r="FD154" s="409"/>
      <c r="FE154" s="410"/>
      <c r="FF154" s="216"/>
      <c r="FG154" s="216"/>
      <c r="FH154" s="216"/>
      <c r="FI154" s="216"/>
    </row>
    <row r="155" spans="1:165" x14ac:dyDescent="0.2">
      <c r="A155" s="423" t="s">
        <v>464</v>
      </c>
      <c r="B155" s="424"/>
      <c r="C155" s="424"/>
      <c r="D155" s="424"/>
      <c r="E155" s="424"/>
      <c r="F155" s="424"/>
      <c r="G155" s="424"/>
      <c r="H155" s="424"/>
      <c r="I155" s="424"/>
      <c r="J155" s="424"/>
      <c r="K155" s="424"/>
      <c r="L155" s="424"/>
      <c r="M155" s="424"/>
      <c r="N155" s="424"/>
      <c r="O155" s="424"/>
      <c r="P155" s="424"/>
      <c r="Q155" s="424"/>
      <c r="R155" s="424"/>
      <c r="S155" s="424"/>
      <c r="T155" s="424"/>
      <c r="U155" s="424"/>
      <c r="V155" s="424"/>
      <c r="W155" s="424"/>
      <c r="X155" s="424"/>
      <c r="Y155" s="424"/>
      <c r="Z155" s="424"/>
      <c r="AA155" s="424"/>
      <c r="AB155" s="424"/>
      <c r="AC155" s="424"/>
      <c r="AD155" s="424"/>
      <c r="AE155" s="424"/>
      <c r="AF155" s="424"/>
      <c r="AG155" s="424"/>
      <c r="AH155" s="424"/>
      <c r="AI155" s="424"/>
      <c r="AJ155" s="424"/>
      <c r="AK155" s="424"/>
      <c r="AL155" s="424"/>
      <c r="AM155" s="424"/>
      <c r="AN155" s="424"/>
      <c r="AO155" s="424"/>
      <c r="AP155" s="424"/>
      <c r="AQ155" s="424"/>
      <c r="AR155" s="424"/>
      <c r="AS155" s="424"/>
      <c r="AT155" s="424"/>
      <c r="AU155" s="424"/>
      <c r="AV155" s="424"/>
      <c r="AW155" s="424"/>
      <c r="AX155" s="424"/>
      <c r="AY155" s="424"/>
      <c r="AZ155" s="424"/>
      <c r="BA155" s="424"/>
      <c r="BB155" s="424"/>
      <c r="BC155" s="424"/>
      <c r="BD155" s="424"/>
      <c r="BE155" s="424"/>
      <c r="BF155" s="424"/>
      <c r="BG155" s="424"/>
      <c r="BH155" s="424"/>
      <c r="BI155" s="424"/>
      <c r="BJ155" s="424"/>
      <c r="BK155" s="424"/>
      <c r="BL155" s="424"/>
      <c r="BM155" s="424"/>
      <c r="BN155" s="424"/>
      <c r="BO155" s="424"/>
      <c r="BP155" s="424"/>
      <c r="BQ155" s="424"/>
      <c r="BR155" s="424"/>
      <c r="BS155" s="424"/>
      <c r="BT155" s="424"/>
      <c r="BU155" s="424"/>
      <c r="BV155" s="424"/>
      <c r="BW155" s="424"/>
      <c r="BX155" s="425" t="s">
        <v>611</v>
      </c>
      <c r="BY155" s="426"/>
      <c r="BZ155" s="426"/>
      <c r="CA155" s="426"/>
      <c r="CB155" s="426"/>
      <c r="CC155" s="426"/>
      <c r="CD155" s="426"/>
      <c r="CE155" s="427"/>
      <c r="CF155" s="428" t="s">
        <v>465</v>
      </c>
      <c r="CG155" s="426"/>
      <c r="CH155" s="426"/>
      <c r="CI155" s="426"/>
      <c r="CJ155" s="426"/>
      <c r="CK155" s="426"/>
      <c r="CL155" s="426"/>
      <c r="CM155" s="426"/>
      <c r="CN155" s="426"/>
      <c r="CO155" s="426"/>
      <c r="CP155" s="426"/>
      <c r="CQ155" s="426"/>
      <c r="CR155" s="427"/>
      <c r="CS155" s="428"/>
      <c r="CT155" s="426"/>
      <c r="CU155" s="426"/>
      <c r="CV155" s="426"/>
      <c r="CW155" s="426"/>
      <c r="CX155" s="426"/>
      <c r="CY155" s="426"/>
      <c r="CZ155" s="426"/>
      <c r="DA155" s="426"/>
      <c r="DB155" s="426"/>
      <c r="DC155" s="426"/>
      <c r="DD155" s="426"/>
      <c r="DE155" s="427"/>
      <c r="DF155" s="405"/>
      <c r="DG155" s="406"/>
      <c r="DH155" s="406"/>
      <c r="DI155" s="406"/>
      <c r="DJ155" s="406"/>
      <c r="DK155" s="406"/>
      <c r="DL155" s="406"/>
      <c r="DM155" s="406"/>
      <c r="DN155" s="406"/>
      <c r="DO155" s="406"/>
      <c r="DP155" s="406"/>
      <c r="DQ155" s="406"/>
      <c r="DR155" s="407"/>
      <c r="DS155" s="405"/>
      <c r="DT155" s="406"/>
      <c r="DU155" s="406"/>
      <c r="DV155" s="406"/>
      <c r="DW155" s="406"/>
      <c r="DX155" s="406"/>
      <c r="DY155" s="406"/>
      <c r="DZ155" s="406"/>
      <c r="EA155" s="406"/>
      <c r="EB155" s="406"/>
      <c r="EC155" s="406"/>
      <c r="ED155" s="406"/>
      <c r="EE155" s="407"/>
      <c r="EF155" s="405"/>
      <c r="EG155" s="406"/>
      <c r="EH155" s="406"/>
      <c r="EI155" s="406"/>
      <c r="EJ155" s="406"/>
      <c r="EK155" s="406"/>
      <c r="EL155" s="406"/>
      <c r="EM155" s="406"/>
      <c r="EN155" s="406"/>
      <c r="EO155" s="406"/>
      <c r="EP155" s="406"/>
      <c r="EQ155" s="406"/>
      <c r="ER155" s="407"/>
      <c r="ES155" s="408"/>
      <c r="ET155" s="409"/>
      <c r="EU155" s="409"/>
      <c r="EV155" s="409"/>
      <c r="EW155" s="409"/>
      <c r="EX155" s="409"/>
      <c r="EY155" s="409"/>
      <c r="EZ155" s="409"/>
      <c r="FA155" s="409"/>
      <c r="FB155" s="409"/>
      <c r="FC155" s="409"/>
      <c r="FD155" s="409"/>
      <c r="FE155" s="410"/>
      <c r="FF155" s="216"/>
      <c r="FG155" s="216"/>
      <c r="FH155" s="216"/>
      <c r="FI155" s="216"/>
    </row>
    <row r="156" spans="1:165" s="151" customFormat="1" x14ac:dyDescent="0.2">
      <c r="A156" s="434" t="s">
        <v>466</v>
      </c>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c r="AJ156" s="434"/>
      <c r="AK156" s="434"/>
      <c r="AL156" s="434"/>
      <c r="AM156" s="434"/>
      <c r="AN156" s="434"/>
      <c r="AO156" s="434"/>
      <c r="AP156" s="434"/>
      <c r="AQ156" s="434"/>
      <c r="AR156" s="434"/>
      <c r="AS156" s="434"/>
      <c r="AT156" s="434"/>
      <c r="AU156" s="434"/>
      <c r="AV156" s="434"/>
      <c r="AW156" s="434"/>
      <c r="AX156" s="434"/>
      <c r="AY156" s="434"/>
      <c r="AZ156" s="434"/>
      <c r="BA156" s="434"/>
      <c r="BB156" s="434"/>
      <c r="BC156" s="434"/>
      <c r="BD156" s="434"/>
      <c r="BE156" s="434"/>
      <c r="BF156" s="434"/>
      <c r="BG156" s="434"/>
      <c r="BH156" s="434"/>
      <c r="BI156" s="434"/>
      <c r="BJ156" s="434"/>
      <c r="BK156" s="434"/>
      <c r="BL156" s="434"/>
      <c r="BM156" s="434"/>
      <c r="BN156" s="434"/>
      <c r="BO156" s="434"/>
      <c r="BP156" s="434"/>
      <c r="BQ156" s="434"/>
      <c r="BR156" s="434"/>
      <c r="BS156" s="434"/>
      <c r="BT156" s="434"/>
      <c r="BU156" s="434"/>
      <c r="BV156" s="434"/>
      <c r="BW156" s="434"/>
      <c r="BX156" s="435" t="s">
        <v>467</v>
      </c>
      <c r="BY156" s="436"/>
      <c r="BZ156" s="436"/>
      <c r="CA156" s="436"/>
      <c r="CB156" s="436"/>
      <c r="CC156" s="436"/>
      <c r="CD156" s="436"/>
      <c r="CE156" s="437"/>
      <c r="CF156" s="438" t="s">
        <v>468</v>
      </c>
      <c r="CG156" s="436"/>
      <c r="CH156" s="436"/>
      <c r="CI156" s="436"/>
      <c r="CJ156" s="436"/>
      <c r="CK156" s="436"/>
      <c r="CL156" s="436"/>
      <c r="CM156" s="436"/>
      <c r="CN156" s="436"/>
      <c r="CO156" s="436"/>
      <c r="CP156" s="436"/>
      <c r="CQ156" s="436"/>
      <c r="CR156" s="437"/>
      <c r="CS156" s="428"/>
      <c r="CT156" s="426"/>
      <c r="CU156" s="426"/>
      <c r="CV156" s="426"/>
      <c r="CW156" s="426"/>
      <c r="CX156" s="426"/>
      <c r="CY156" s="426"/>
      <c r="CZ156" s="426"/>
      <c r="DA156" s="426"/>
      <c r="DB156" s="426"/>
      <c r="DC156" s="426"/>
      <c r="DD156" s="426"/>
      <c r="DE156" s="427"/>
      <c r="DF156" s="405">
        <f>DF157+DF158+DF159</f>
        <v>-67672</v>
      </c>
      <c r="DG156" s="406"/>
      <c r="DH156" s="406"/>
      <c r="DI156" s="406"/>
      <c r="DJ156" s="406"/>
      <c r="DK156" s="406"/>
      <c r="DL156" s="406"/>
      <c r="DM156" s="406"/>
      <c r="DN156" s="406"/>
      <c r="DO156" s="406"/>
      <c r="DP156" s="406"/>
      <c r="DQ156" s="406"/>
      <c r="DR156" s="407"/>
      <c r="DS156" s="405">
        <f t="shared" ref="DS156" si="38">DS157+DS158+DS159</f>
        <v>0</v>
      </c>
      <c r="DT156" s="406"/>
      <c r="DU156" s="406"/>
      <c r="DV156" s="406"/>
      <c r="DW156" s="406"/>
      <c r="DX156" s="406"/>
      <c r="DY156" s="406"/>
      <c r="DZ156" s="406"/>
      <c r="EA156" s="406"/>
      <c r="EB156" s="406"/>
      <c r="EC156" s="406"/>
      <c r="ED156" s="406"/>
      <c r="EE156" s="407"/>
      <c r="EF156" s="405">
        <f t="shared" ref="EF156" si="39">EF157+EF158+EF159</f>
        <v>0</v>
      </c>
      <c r="EG156" s="406"/>
      <c r="EH156" s="406"/>
      <c r="EI156" s="406"/>
      <c r="EJ156" s="406"/>
      <c r="EK156" s="406"/>
      <c r="EL156" s="406"/>
      <c r="EM156" s="406"/>
      <c r="EN156" s="406"/>
      <c r="EO156" s="406"/>
      <c r="EP156" s="406"/>
      <c r="EQ156" s="406"/>
      <c r="ER156" s="407"/>
      <c r="ES156" s="408" t="s">
        <v>67</v>
      </c>
      <c r="ET156" s="409"/>
      <c r="EU156" s="409"/>
      <c r="EV156" s="409"/>
      <c r="EW156" s="409"/>
      <c r="EX156" s="409"/>
      <c r="EY156" s="409"/>
      <c r="EZ156" s="409"/>
      <c r="FA156" s="409"/>
      <c r="FB156" s="409"/>
      <c r="FC156" s="409"/>
      <c r="FD156" s="409"/>
      <c r="FE156" s="410"/>
      <c r="FF156" s="216"/>
      <c r="FG156" s="216"/>
      <c r="FH156" s="216"/>
      <c r="FI156" s="216"/>
    </row>
    <row r="157" spans="1:165" s="151" customFormat="1" x14ac:dyDescent="0.2">
      <c r="A157" s="578" t="s">
        <v>469</v>
      </c>
      <c r="B157" s="579"/>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79"/>
      <c r="AL157" s="579"/>
      <c r="AM157" s="579"/>
      <c r="AN157" s="579"/>
      <c r="AO157" s="579"/>
      <c r="AP157" s="579"/>
      <c r="AQ157" s="579"/>
      <c r="AR157" s="579"/>
      <c r="AS157" s="579"/>
      <c r="AT157" s="579"/>
      <c r="AU157" s="579"/>
      <c r="AV157" s="579"/>
      <c r="AW157" s="579"/>
      <c r="AX157" s="579"/>
      <c r="AY157" s="579"/>
      <c r="AZ157" s="579"/>
      <c r="BA157" s="579"/>
      <c r="BB157" s="579"/>
      <c r="BC157" s="579"/>
      <c r="BD157" s="579"/>
      <c r="BE157" s="579"/>
      <c r="BF157" s="579"/>
      <c r="BG157" s="579"/>
      <c r="BH157" s="579"/>
      <c r="BI157" s="579"/>
      <c r="BJ157" s="579"/>
      <c r="BK157" s="579"/>
      <c r="BL157" s="579"/>
      <c r="BM157" s="579"/>
      <c r="BN157" s="579"/>
      <c r="BO157" s="579"/>
      <c r="BP157" s="579"/>
      <c r="BQ157" s="579"/>
      <c r="BR157" s="579"/>
      <c r="BS157" s="579"/>
      <c r="BT157" s="579"/>
      <c r="BU157" s="579"/>
      <c r="BV157" s="579"/>
      <c r="BW157" s="579"/>
      <c r="BX157" s="425" t="s">
        <v>470</v>
      </c>
      <c r="BY157" s="426"/>
      <c r="BZ157" s="426"/>
      <c r="CA157" s="426"/>
      <c r="CB157" s="426"/>
      <c r="CC157" s="426"/>
      <c r="CD157" s="426"/>
      <c r="CE157" s="427"/>
      <c r="CF157" s="428"/>
      <c r="CG157" s="426"/>
      <c r="CH157" s="426"/>
      <c r="CI157" s="426"/>
      <c r="CJ157" s="426"/>
      <c r="CK157" s="426"/>
      <c r="CL157" s="426"/>
      <c r="CM157" s="426"/>
      <c r="CN157" s="426"/>
      <c r="CO157" s="426"/>
      <c r="CP157" s="426"/>
      <c r="CQ157" s="426"/>
      <c r="CR157" s="427"/>
      <c r="CS157" s="428"/>
      <c r="CT157" s="426"/>
      <c r="CU157" s="426"/>
      <c r="CV157" s="426"/>
      <c r="CW157" s="426"/>
      <c r="CX157" s="426"/>
      <c r="CY157" s="426"/>
      <c r="CZ157" s="426"/>
      <c r="DA157" s="426"/>
      <c r="DB157" s="426"/>
      <c r="DC157" s="426"/>
      <c r="DD157" s="426"/>
      <c r="DE157" s="427"/>
      <c r="DF157" s="405"/>
      <c r="DG157" s="406"/>
      <c r="DH157" s="406"/>
      <c r="DI157" s="406"/>
      <c r="DJ157" s="406"/>
      <c r="DK157" s="406"/>
      <c r="DL157" s="406"/>
      <c r="DM157" s="406"/>
      <c r="DN157" s="406"/>
      <c r="DO157" s="406"/>
      <c r="DP157" s="406"/>
      <c r="DQ157" s="406"/>
      <c r="DR157" s="407"/>
      <c r="DS157" s="405"/>
      <c r="DT157" s="406"/>
      <c r="DU157" s="406"/>
      <c r="DV157" s="406"/>
      <c r="DW157" s="406"/>
      <c r="DX157" s="406"/>
      <c r="DY157" s="406"/>
      <c r="DZ157" s="406"/>
      <c r="EA157" s="406"/>
      <c r="EB157" s="406"/>
      <c r="EC157" s="406"/>
      <c r="ED157" s="406"/>
      <c r="EE157" s="407"/>
      <c r="EF157" s="405"/>
      <c r="EG157" s="406"/>
      <c r="EH157" s="406"/>
      <c r="EI157" s="406"/>
      <c r="EJ157" s="406"/>
      <c r="EK157" s="406"/>
      <c r="EL157" s="406"/>
      <c r="EM157" s="406"/>
      <c r="EN157" s="406"/>
      <c r="EO157" s="406"/>
      <c r="EP157" s="406"/>
      <c r="EQ157" s="406"/>
      <c r="ER157" s="407"/>
      <c r="ES157" s="408" t="s">
        <v>67</v>
      </c>
      <c r="ET157" s="409"/>
      <c r="EU157" s="409"/>
      <c r="EV157" s="409"/>
      <c r="EW157" s="409"/>
      <c r="EX157" s="409"/>
      <c r="EY157" s="409"/>
      <c r="EZ157" s="409"/>
      <c r="FA157" s="409"/>
      <c r="FB157" s="409"/>
      <c r="FC157" s="409"/>
      <c r="FD157" s="409"/>
      <c r="FE157" s="410"/>
      <c r="FF157" s="216"/>
      <c r="FG157" s="216"/>
      <c r="FH157" s="216"/>
      <c r="FI157" s="216"/>
    </row>
    <row r="158" spans="1:165" s="151" customFormat="1" x14ac:dyDescent="0.2">
      <c r="A158" s="578" t="s">
        <v>471</v>
      </c>
      <c r="B158" s="579"/>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79"/>
      <c r="AL158" s="579"/>
      <c r="AM158" s="579"/>
      <c r="AN158" s="579"/>
      <c r="AO158" s="579"/>
      <c r="AP158" s="579"/>
      <c r="AQ158" s="579"/>
      <c r="AR158" s="579"/>
      <c r="AS158" s="579"/>
      <c r="AT158" s="579"/>
      <c r="AU158" s="579"/>
      <c r="AV158" s="579"/>
      <c r="AW158" s="579"/>
      <c r="AX158" s="579"/>
      <c r="AY158" s="579"/>
      <c r="AZ158" s="579"/>
      <c r="BA158" s="579"/>
      <c r="BB158" s="579"/>
      <c r="BC158" s="579"/>
      <c r="BD158" s="579"/>
      <c r="BE158" s="579"/>
      <c r="BF158" s="579"/>
      <c r="BG158" s="579"/>
      <c r="BH158" s="579"/>
      <c r="BI158" s="579"/>
      <c r="BJ158" s="579"/>
      <c r="BK158" s="579"/>
      <c r="BL158" s="579"/>
      <c r="BM158" s="579"/>
      <c r="BN158" s="579"/>
      <c r="BO158" s="579"/>
      <c r="BP158" s="579"/>
      <c r="BQ158" s="579"/>
      <c r="BR158" s="579"/>
      <c r="BS158" s="579"/>
      <c r="BT158" s="579"/>
      <c r="BU158" s="579"/>
      <c r="BV158" s="579"/>
      <c r="BW158" s="579"/>
      <c r="BX158" s="425" t="s">
        <v>472</v>
      </c>
      <c r="BY158" s="426"/>
      <c r="BZ158" s="426"/>
      <c r="CA158" s="426"/>
      <c r="CB158" s="426"/>
      <c r="CC158" s="426"/>
      <c r="CD158" s="426"/>
      <c r="CE158" s="427"/>
      <c r="CF158" s="428"/>
      <c r="CG158" s="426"/>
      <c r="CH158" s="426"/>
      <c r="CI158" s="426"/>
      <c r="CJ158" s="426"/>
      <c r="CK158" s="426"/>
      <c r="CL158" s="426"/>
      <c r="CM158" s="426"/>
      <c r="CN158" s="426"/>
      <c r="CO158" s="426"/>
      <c r="CP158" s="426"/>
      <c r="CQ158" s="426"/>
      <c r="CR158" s="427"/>
      <c r="CS158" s="428"/>
      <c r="CT158" s="426"/>
      <c r="CU158" s="426"/>
      <c r="CV158" s="426"/>
      <c r="CW158" s="426"/>
      <c r="CX158" s="426"/>
      <c r="CY158" s="426"/>
      <c r="CZ158" s="426"/>
      <c r="DA158" s="426"/>
      <c r="DB158" s="426"/>
      <c r="DC158" s="426"/>
      <c r="DD158" s="426"/>
      <c r="DE158" s="427"/>
      <c r="DF158" s="405"/>
      <c r="DG158" s="406"/>
      <c r="DH158" s="406"/>
      <c r="DI158" s="406"/>
      <c r="DJ158" s="406"/>
      <c r="DK158" s="406"/>
      <c r="DL158" s="406"/>
      <c r="DM158" s="406"/>
      <c r="DN158" s="406"/>
      <c r="DO158" s="406"/>
      <c r="DP158" s="406"/>
      <c r="DQ158" s="406"/>
      <c r="DR158" s="407"/>
      <c r="DS158" s="405"/>
      <c r="DT158" s="406"/>
      <c r="DU158" s="406"/>
      <c r="DV158" s="406"/>
      <c r="DW158" s="406"/>
      <c r="DX158" s="406"/>
      <c r="DY158" s="406"/>
      <c r="DZ158" s="406"/>
      <c r="EA158" s="406"/>
      <c r="EB158" s="406"/>
      <c r="EC158" s="406"/>
      <c r="ED158" s="406"/>
      <c r="EE158" s="407"/>
      <c r="EF158" s="405"/>
      <c r="EG158" s="406"/>
      <c r="EH158" s="406"/>
      <c r="EI158" s="406"/>
      <c r="EJ158" s="406"/>
      <c r="EK158" s="406"/>
      <c r="EL158" s="406"/>
      <c r="EM158" s="406"/>
      <c r="EN158" s="406"/>
      <c r="EO158" s="406"/>
      <c r="EP158" s="406"/>
      <c r="EQ158" s="406"/>
      <c r="ER158" s="407"/>
      <c r="ES158" s="408" t="s">
        <v>67</v>
      </c>
      <c r="ET158" s="409"/>
      <c r="EU158" s="409"/>
      <c r="EV158" s="409"/>
      <c r="EW158" s="409"/>
      <c r="EX158" s="409"/>
      <c r="EY158" s="409"/>
      <c r="EZ158" s="409"/>
      <c r="FA158" s="409"/>
      <c r="FB158" s="409"/>
      <c r="FC158" s="409"/>
      <c r="FD158" s="409"/>
      <c r="FE158" s="410"/>
      <c r="FF158" s="216"/>
      <c r="FG158" s="216"/>
      <c r="FH158" s="216"/>
      <c r="FI158" s="216"/>
    </row>
    <row r="159" spans="1:165" s="151" customFormat="1" x14ac:dyDescent="0.2">
      <c r="A159" s="578" t="s">
        <v>473</v>
      </c>
      <c r="B159" s="579"/>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79"/>
      <c r="AL159" s="579"/>
      <c r="AM159" s="579"/>
      <c r="AN159" s="579"/>
      <c r="AO159" s="579"/>
      <c r="AP159" s="579"/>
      <c r="AQ159" s="579"/>
      <c r="AR159" s="579"/>
      <c r="AS159" s="579"/>
      <c r="AT159" s="579"/>
      <c r="AU159" s="579"/>
      <c r="AV159" s="579"/>
      <c r="AW159" s="579"/>
      <c r="AX159" s="579"/>
      <c r="AY159" s="579"/>
      <c r="AZ159" s="579"/>
      <c r="BA159" s="579"/>
      <c r="BB159" s="579"/>
      <c r="BC159" s="579"/>
      <c r="BD159" s="579"/>
      <c r="BE159" s="579"/>
      <c r="BF159" s="579"/>
      <c r="BG159" s="579"/>
      <c r="BH159" s="579"/>
      <c r="BI159" s="579"/>
      <c r="BJ159" s="579"/>
      <c r="BK159" s="579"/>
      <c r="BL159" s="579"/>
      <c r="BM159" s="579"/>
      <c r="BN159" s="579"/>
      <c r="BO159" s="579"/>
      <c r="BP159" s="579"/>
      <c r="BQ159" s="579"/>
      <c r="BR159" s="579"/>
      <c r="BS159" s="579"/>
      <c r="BT159" s="579"/>
      <c r="BU159" s="579"/>
      <c r="BV159" s="579"/>
      <c r="BW159" s="579"/>
      <c r="BX159" s="425" t="s">
        <v>474</v>
      </c>
      <c r="BY159" s="426"/>
      <c r="BZ159" s="426"/>
      <c r="CA159" s="426"/>
      <c r="CB159" s="426"/>
      <c r="CC159" s="426"/>
      <c r="CD159" s="426"/>
      <c r="CE159" s="427"/>
      <c r="CF159" s="428"/>
      <c r="CG159" s="426"/>
      <c r="CH159" s="426"/>
      <c r="CI159" s="426"/>
      <c r="CJ159" s="426"/>
      <c r="CK159" s="426"/>
      <c r="CL159" s="426"/>
      <c r="CM159" s="426"/>
      <c r="CN159" s="426"/>
      <c r="CO159" s="426"/>
      <c r="CP159" s="426"/>
      <c r="CQ159" s="426"/>
      <c r="CR159" s="427"/>
      <c r="CS159" s="428"/>
      <c r="CT159" s="426"/>
      <c r="CU159" s="426"/>
      <c r="CV159" s="426"/>
      <c r="CW159" s="426"/>
      <c r="CX159" s="426"/>
      <c r="CY159" s="426"/>
      <c r="CZ159" s="426"/>
      <c r="DA159" s="426"/>
      <c r="DB159" s="426"/>
      <c r="DC159" s="426"/>
      <c r="DD159" s="426"/>
      <c r="DE159" s="427"/>
      <c r="DF159" s="405">
        <v>-67672</v>
      </c>
      <c r="DG159" s="406"/>
      <c r="DH159" s="406"/>
      <c r="DI159" s="406"/>
      <c r="DJ159" s="406"/>
      <c r="DK159" s="406"/>
      <c r="DL159" s="406"/>
      <c r="DM159" s="406"/>
      <c r="DN159" s="406"/>
      <c r="DO159" s="406"/>
      <c r="DP159" s="406"/>
      <c r="DQ159" s="406"/>
      <c r="DR159" s="407"/>
      <c r="DS159" s="405"/>
      <c r="DT159" s="406"/>
      <c r="DU159" s="406"/>
      <c r="DV159" s="406"/>
      <c r="DW159" s="406"/>
      <c r="DX159" s="406"/>
      <c r="DY159" s="406"/>
      <c r="DZ159" s="406"/>
      <c r="EA159" s="406"/>
      <c r="EB159" s="406"/>
      <c r="EC159" s="406"/>
      <c r="ED159" s="406"/>
      <c r="EE159" s="407"/>
      <c r="EF159" s="405"/>
      <c r="EG159" s="406"/>
      <c r="EH159" s="406"/>
      <c r="EI159" s="406"/>
      <c r="EJ159" s="406"/>
      <c r="EK159" s="406"/>
      <c r="EL159" s="406"/>
      <c r="EM159" s="406"/>
      <c r="EN159" s="406"/>
      <c r="EO159" s="406"/>
      <c r="EP159" s="406"/>
      <c r="EQ159" s="406"/>
      <c r="ER159" s="407"/>
      <c r="ES159" s="408" t="s">
        <v>67</v>
      </c>
      <c r="ET159" s="409"/>
      <c r="EU159" s="409"/>
      <c r="EV159" s="409"/>
      <c r="EW159" s="409"/>
      <c r="EX159" s="409"/>
      <c r="EY159" s="409"/>
      <c r="EZ159" s="409"/>
      <c r="FA159" s="409"/>
      <c r="FB159" s="409"/>
      <c r="FC159" s="409"/>
      <c r="FD159" s="409"/>
      <c r="FE159" s="410"/>
      <c r="FF159" s="216"/>
      <c r="FG159" s="216"/>
      <c r="FH159" s="216"/>
      <c r="FI159" s="216"/>
    </row>
    <row r="160" spans="1:165" s="151" customFormat="1" x14ac:dyDescent="0.2">
      <c r="A160" s="434" t="s">
        <v>475</v>
      </c>
      <c r="B160" s="434"/>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4"/>
      <c r="AQ160" s="434"/>
      <c r="AR160" s="434"/>
      <c r="AS160" s="434"/>
      <c r="AT160" s="434"/>
      <c r="AU160" s="434"/>
      <c r="AV160" s="434"/>
      <c r="AW160" s="434"/>
      <c r="AX160" s="434"/>
      <c r="AY160" s="434"/>
      <c r="AZ160" s="434"/>
      <c r="BA160" s="434"/>
      <c r="BB160" s="434"/>
      <c r="BC160" s="434"/>
      <c r="BD160" s="434"/>
      <c r="BE160" s="434"/>
      <c r="BF160" s="434"/>
      <c r="BG160" s="434"/>
      <c r="BH160" s="434"/>
      <c r="BI160" s="434"/>
      <c r="BJ160" s="434"/>
      <c r="BK160" s="434"/>
      <c r="BL160" s="434"/>
      <c r="BM160" s="434"/>
      <c r="BN160" s="434"/>
      <c r="BO160" s="434"/>
      <c r="BP160" s="434"/>
      <c r="BQ160" s="434"/>
      <c r="BR160" s="434"/>
      <c r="BS160" s="434"/>
      <c r="BT160" s="434"/>
      <c r="BU160" s="434"/>
      <c r="BV160" s="434"/>
      <c r="BW160" s="434"/>
      <c r="BX160" s="435" t="s">
        <v>476</v>
      </c>
      <c r="BY160" s="436"/>
      <c r="BZ160" s="436"/>
      <c r="CA160" s="436"/>
      <c r="CB160" s="436"/>
      <c r="CC160" s="436"/>
      <c r="CD160" s="436"/>
      <c r="CE160" s="437"/>
      <c r="CF160" s="438" t="s">
        <v>67</v>
      </c>
      <c r="CG160" s="436"/>
      <c r="CH160" s="436"/>
      <c r="CI160" s="436"/>
      <c r="CJ160" s="436"/>
      <c r="CK160" s="436"/>
      <c r="CL160" s="436"/>
      <c r="CM160" s="436"/>
      <c r="CN160" s="436"/>
      <c r="CO160" s="436"/>
      <c r="CP160" s="436"/>
      <c r="CQ160" s="436"/>
      <c r="CR160" s="437"/>
      <c r="CS160" s="428"/>
      <c r="CT160" s="426"/>
      <c r="CU160" s="426"/>
      <c r="CV160" s="426"/>
      <c r="CW160" s="426"/>
      <c r="CX160" s="426"/>
      <c r="CY160" s="426"/>
      <c r="CZ160" s="426"/>
      <c r="DA160" s="426"/>
      <c r="DB160" s="426"/>
      <c r="DC160" s="426"/>
      <c r="DD160" s="426"/>
      <c r="DE160" s="427"/>
      <c r="DF160" s="405"/>
      <c r="DG160" s="406"/>
      <c r="DH160" s="406"/>
      <c r="DI160" s="406"/>
      <c r="DJ160" s="406"/>
      <c r="DK160" s="406"/>
      <c r="DL160" s="406"/>
      <c r="DM160" s="406"/>
      <c r="DN160" s="406"/>
      <c r="DO160" s="406"/>
      <c r="DP160" s="406"/>
      <c r="DQ160" s="406"/>
      <c r="DR160" s="407"/>
      <c r="DS160" s="405"/>
      <c r="DT160" s="406"/>
      <c r="DU160" s="406"/>
      <c r="DV160" s="406"/>
      <c r="DW160" s="406"/>
      <c r="DX160" s="406"/>
      <c r="DY160" s="406"/>
      <c r="DZ160" s="406"/>
      <c r="EA160" s="406"/>
      <c r="EB160" s="406"/>
      <c r="EC160" s="406"/>
      <c r="ED160" s="406"/>
      <c r="EE160" s="407"/>
      <c r="EF160" s="405"/>
      <c r="EG160" s="406"/>
      <c r="EH160" s="406"/>
      <c r="EI160" s="406"/>
      <c r="EJ160" s="406"/>
      <c r="EK160" s="406"/>
      <c r="EL160" s="406"/>
      <c r="EM160" s="406"/>
      <c r="EN160" s="406"/>
      <c r="EO160" s="406"/>
      <c r="EP160" s="406"/>
      <c r="EQ160" s="406"/>
      <c r="ER160" s="407"/>
      <c r="ES160" s="408" t="s">
        <v>67</v>
      </c>
      <c r="ET160" s="409"/>
      <c r="EU160" s="409"/>
      <c r="EV160" s="409"/>
      <c r="EW160" s="409"/>
      <c r="EX160" s="409"/>
      <c r="EY160" s="409"/>
      <c r="EZ160" s="409"/>
      <c r="FA160" s="409"/>
      <c r="FB160" s="409"/>
      <c r="FC160" s="409"/>
      <c r="FD160" s="409"/>
      <c r="FE160" s="410"/>
      <c r="FF160" s="216"/>
      <c r="FG160" s="216"/>
      <c r="FH160" s="216"/>
      <c r="FI160" s="216"/>
    </row>
    <row r="161" spans="1:165" s="151" customFormat="1" x14ac:dyDescent="0.2">
      <c r="A161" s="578" t="s">
        <v>477</v>
      </c>
      <c r="B161" s="579"/>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79"/>
      <c r="AL161" s="579"/>
      <c r="AM161" s="579"/>
      <c r="AN161" s="579"/>
      <c r="AO161" s="579"/>
      <c r="AP161" s="579"/>
      <c r="AQ161" s="579"/>
      <c r="AR161" s="579"/>
      <c r="AS161" s="579"/>
      <c r="AT161" s="579"/>
      <c r="AU161" s="579"/>
      <c r="AV161" s="579"/>
      <c r="AW161" s="579"/>
      <c r="AX161" s="579"/>
      <c r="AY161" s="579"/>
      <c r="AZ161" s="579"/>
      <c r="BA161" s="579"/>
      <c r="BB161" s="579"/>
      <c r="BC161" s="579"/>
      <c r="BD161" s="579"/>
      <c r="BE161" s="579"/>
      <c r="BF161" s="579"/>
      <c r="BG161" s="579"/>
      <c r="BH161" s="579"/>
      <c r="BI161" s="579"/>
      <c r="BJ161" s="579"/>
      <c r="BK161" s="579"/>
      <c r="BL161" s="579"/>
      <c r="BM161" s="579"/>
      <c r="BN161" s="579"/>
      <c r="BO161" s="579"/>
      <c r="BP161" s="579"/>
      <c r="BQ161" s="579"/>
      <c r="BR161" s="579"/>
      <c r="BS161" s="579"/>
      <c r="BT161" s="579"/>
      <c r="BU161" s="579"/>
      <c r="BV161" s="579"/>
      <c r="BW161" s="579"/>
      <c r="BX161" s="425" t="s">
        <v>478</v>
      </c>
      <c r="BY161" s="426"/>
      <c r="BZ161" s="426"/>
      <c r="CA161" s="426"/>
      <c r="CB161" s="426"/>
      <c r="CC161" s="426"/>
      <c r="CD161" s="426"/>
      <c r="CE161" s="427"/>
      <c r="CF161" s="428" t="s">
        <v>479</v>
      </c>
      <c r="CG161" s="426"/>
      <c r="CH161" s="426"/>
      <c r="CI161" s="426"/>
      <c r="CJ161" s="426"/>
      <c r="CK161" s="426"/>
      <c r="CL161" s="426"/>
      <c r="CM161" s="426"/>
      <c r="CN161" s="426"/>
      <c r="CO161" s="426"/>
      <c r="CP161" s="426"/>
      <c r="CQ161" s="426"/>
      <c r="CR161" s="427"/>
      <c r="CS161" s="428"/>
      <c r="CT161" s="426"/>
      <c r="CU161" s="426"/>
      <c r="CV161" s="426"/>
      <c r="CW161" s="426"/>
      <c r="CX161" s="426"/>
      <c r="CY161" s="426"/>
      <c r="CZ161" s="426"/>
      <c r="DA161" s="426"/>
      <c r="DB161" s="426"/>
      <c r="DC161" s="426"/>
      <c r="DD161" s="426"/>
      <c r="DE161" s="427"/>
      <c r="DF161" s="405"/>
      <c r="DG161" s="406"/>
      <c r="DH161" s="406"/>
      <c r="DI161" s="406"/>
      <c r="DJ161" s="406"/>
      <c r="DK161" s="406"/>
      <c r="DL161" s="406"/>
      <c r="DM161" s="406"/>
      <c r="DN161" s="406"/>
      <c r="DO161" s="406"/>
      <c r="DP161" s="406"/>
      <c r="DQ161" s="406"/>
      <c r="DR161" s="407"/>
      <c r="DS161" s="405"/>
      <c r="DT161" s="406"/>
      <c r="DU161" s="406"/>
      <c r="DV161" s="406"/>
      <c r="DW161" s="406"/>
      <c r="DX161" s="406"/>
      <c r="DY161" s="406"/>
      <c r="DZ161" s="406"/>
      <c r="EA161" s="406"/>
      <c r="EB161" s="406"/>
      <c r="EC161" s="406"/>
      <c r="ED161" s="406"/>
      <c r="EE161" s="407"/>
      <c r="EF161" s="405"/>
      <c r="EG161" s="406"/>
      <c r="EH161" s="406"/>
      <c r="EI161" s="406"/>
      <c r="EJ161" s="406"/>
      <c r="EK161" s="406"/>
      <c r="EL161" s="406"/>
      <c r="EM161" s="406"/>
      <c r="EN161" s="406"/>
      <c r="EO161" s="406"/>
      <c r="EP161" s="406"/>
      <c r="EQ161" s="406"/>
      <c r="ER161" s="407"/>
      <c r="ES161" s="408" t="s">
        <v>67</v>
      </c>
      <c r="ET161" s="409"/>
      <c r="EU161" s="409"/>
      <c r="EV161" s="409"/>
      <c r="EW161" s="409"/>
      <c r="EX161" s="409"/>
      <c r="EY161" s="409"/>
      <c r="EZ161" s="409"/>
      <c r="FA161" s="409"/>
      <c r="FB161" s="409"/>
      <c r="FC161" s="409"/>
      <c r="FD161" s="409"/>
      <c r="FE161" s="410"/>
      <c r="FF161" s="216"/>
      <c r="FG161" s="216"/>
      <c r="FH161" s="216"/>
      <c r="FI161" s="216"/>
    </row>
    <row r="162" spans="1:165" s="151" customFormat="1" ht="10.5" customHeight="1" thickBot="1" x14ac:dyDescent="0.25">
      <c r="A162" s="578"/>
      <c r="B162" s="579"/>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79"/>
      <c r="AL162" s="579"/>
      <c r="AM162" s="579"/>
      <c r="AN162" s="579"/>
      <c r="AO162" s="579"/>
      <c r="AP162" s="579"/>
      <c r="AQ162" s="579"/>
      <c r="AR162" s="579"/>
      <c r="AS162" s="579"/>
      <c r="AT162" s="579"/>
      <c r="AU162" s="579"/>
      <c r="AV162" s="579"/>
      <c r="AW162" s="579"/>
      <c r="AX162" s="579"/>
      <c r="AY162" s="579"/>
      <c r="AZ162" s="579"/>
      <c r="BA162" s="579"/>
      <c r="BB162" s="579"/>
      <c r="BC162" s="579"/>
      <c r="BD162" s="579"/>
      <c r="BE162" s="579"/>
      <c r="BF162" s="579"/>
      <c r="BG162" s="579"/>
      <c r="BH162" s="579"/>
      <c r="BI162" s="579"/>
      <c r="BJ162" s="579"/>
      <c r="BK162" s="579"/>
      <c r="BL162" s="579"/>
      <c r="BM162" s="579"/>
      <c r="BN162" s="579"/>
      <c r="BO162" s="579"/>
      <c r="BP162" s="579"/>
      <c r="BQ162" s="579"/>
      <c r="BR162" s="579"/>
      <c r="BS162" s="579"/>
      <c r="BT162" s="579"/>
      <c r="BU162" s="579"/>
      <c r="BV162" s="579"/>
      <c r="BW162" s="579"/>
      <c r="BX162" s="469"/>
      <c r="BY162" s="470"/>
      <c r="BZ162" s="470"/>
      <c r="CA162" s="470"/>
      <c r="CB162" s="470"/>
      <c r="CC162" s="470"/>
      <c r="CD162" s="470"/>
      <c r="CE162" s="471"/>
      <c r="CF162" s="472"/>
      <c r="CG162" s="470"/>
      <c r="CH162" s="470"/>
      <c r="CI162" s="470"/>
      <c r="CJ162" s="470"/>
      <c r="CK162" s="470"/>
      <c r="CL162" s="470"/>
      <c r="CM162" s="470"/>
      <c r="CN162" s="470"/>
      <c r="CO162" s="470"/>
      <c r="CP162" s="470"/>
      <c r="CQ162" s="470"/>
      <c r="CR162" s="471"/>
      <c r="CS162" s="472"/>
      <c r="CT162" s="470"/>
      <c r="CU162" s="470"/>
      <c r="CV162" s="470"/>
      <c r="CW162" s="470"/>
      <c r="CX162" s="470"/>
      <c r="CY162" s="470"/>
      <c r="CZ162" s="470"/>
      <c r="DA162" s="470"/>
      <c r="DB162" s="470"/>
      <c r="DC162" s="470"/>
      <c r="DD162" s="470"/>
      <c r="DE162" s="471"/>
      <c r="DF162" s="476">
        <f>DF30+DF28+DF156-DF58</f>
        <v>0</v>
      </c>
      <c r="DG162" s="477"/>
      <c r="DH162" s="477"/>
      <c r="DI162" s="477"/>
      <c r="DJ162" s="477"/>
      <c r="DK162" s="477"/>
      <c r="DL162" s="477"/>
      <c r="DM162" s="477"/>
      <c r="DN162" s="477"/>
      <c r="DO162" s="477"/>
      <c r="DP162" s="477"/>
      <c r="DQ162" s="477"/>
      <c r="DR162" s="478"/>
      <c r="DS162" s="476">
        <f>DS30-DS58</f>
        <v>0</v>
      </c>
      <c r="DT162" s="477"/>
      <c r="DU162" s="477"/>
      <c r="DV162" s="477"/>
      <c r="DW162" s="477"/>
      <c r="DX162" s="477"/>
      <c r="DY162" s="477"/>
      <c r="DZ162" s="477"/>
      <c r="EA162" s="477"/>
      <c r="EB162" s="477"/>
      <c r="EC162" s="477"/>
      <c r="ED162" s="477"/>
      <c r="EE162" s="478"/>
      <c r="EF162" s="476">
        <f>EF30-EF58</f>
        <v>0</v>
      </c>
      <c r="EG162" s="477"/>
      <c r="EH162" s="477"/>
      <c r="EI162" s="477"/>
      <c r="EJ162" s="477"/>
      <c r="EK162" s="477"/>
      <c r="EL162" s="477"/>
      <c r="EM162" s="477"/>
      <c r="EN162" s="477"/>
      <c r="EO162" s="477"/>
      <c r="EP162" s="477"/>
      <c r="EQ162" s="477"/>
      <c r="ER162" s="478"/>
      <c r="ES162" s="581"/>
      <c r="ET162" s="480"/>
      <c r="EU162" s="480"/>
      <c r="EV162" s="480"/>
      <c r="EW162" s="480"/>
      <c r="EX162" s="480"/>
      <c r="EY162" s="480"/>
      <c r="EZ162" s="480"/>
      <c r="FA162" s="480"/>
      <c r="FB162" s="480"/>
      <c r="FC162" s="480"/>
      <c r="FD162" s="480"/>
      <c r="FE162" s="481"/>
      <c r="FF162" s="216"/>
      <c r="FG162" s="216"/>
      <c r="FH162" s="216"/>
      <c r="FI162" s="216"/>
    </row>
    <row r="163" spans="1:165" s="151" customFormat="1" x14ac:dyDescent="0.2">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c r="CW163" s="216"/>
      <c r="CX163" s="216"/>
      <c r="CY163" s="216"/>
      <c r="CZ163" s="216"/>
      <c r="DA163" s="216"/>
      <c r="DB163" s="216"/>
      <c r="DC163" s="216"/>
      <c r="DD163" s="216"/>
      <c r="DE163" s="216"/>
      <c r="DF163" s="216"/>
      <c r="DG163" s="216"/>
      <c r="DH163" s="216"/>
      <c r="DI163" s="216"/>
      <c r="DJ163" s="216"/>
      <c r="DK163" s="216"/>
      <c r="DL163" s="216"/>
      <c r="DM163" s="216"/>
      <c r="DN163" s="216"/>
      <c r="DO163" s="216"/>
      <c r="DP163" s="216"/>
      <c r="DQ163" s="216"/>
      <c r="DR163" s="216"/>
      <c r="DS163" s="216"/>
      <c r="DT163" s="216"/>
      <c r="DU163" s="216"/>
      <c r="DV163" s="216"/>
      <c r="DW163" s="216"/>
      <c r="DX163" s="216"/>
      <c r="DY163" s="216"/>
      <c r="DZ163" s="216"/>
      <c r="EA163" s="216"/>
      <c r="EB163" s="216"/>
      <c r="EC163" s="216"/>
      <c r="ED163" s="216"/>
      <c r="EE163" s="216"/>
      <c r="EF163" s="216"/>
      <c r="EG163" s="216"/>
      <c r="EH163" s="216"/>
      <c r="EI163" s="216"/>
      <c r="EJ163" s="216"/>
      <c r="EK163" s="216"/>
      <c r="EL163" s="216"/>
      <c r="EM163" s="216"/>
      <c r="EN163" s="216"/>
      <c r="EO163" s="216"/>
      <c r="EP163" s="216"/>
      <c r="EQ163" s="216"/>
      <c r="ER163" s="216"/>
      <c r="ES163" s="216"/>
      <c r="ET163" s="216"/>
      <c r="EU163" s="216"/>
      <c r="EV163" s="216"/>
      <c r="EW163" s="216"/>
      <c r="EX163" s="216"/>
      <c r="EY163" s="216"/>
      <c r="EZ163" s="216"/>
      <c r="FA163" s="216"/>
      <c r="FB163" s="216"/>
      <c r="FC163" s="216"/>
      <c r="FD163" s="216"/>
      <c r="FE163" s="216"/>
      <c r="FF163" s="216"/>
      <c r="FG163" s="216"/>
      <c r="FH163" s="216"/>
      <c r="FI163" s="216"/>
    </row>
    <row r="164" spans="1:165" s="151" customFormat="1" ht="10.5" customHeight="1" x14ac:dyDescent="0.2">
      <c r="A164" s="433" t="s">
        <v>480</v>
      </c>
      <c r="B164" s="433"/>
      <c r="C164" s="433"/>
      <c r="D164" s="433"/>
      <c r="E164" s="433"/>
      <c r="F164" s="433"/>
      <c r="G164" s="433"/>
      <c r="H164" s="433"/>
      <c r="I164" s="433"/>
      <c r="J164" s="433"/>
      <c r="K164" s="433"/>
      <c r="L164" s="433"/>
      <c r="M164" s="433"/>
      <c r="N164" s="433"/>
      <c r="O164" s="433"/>
      <c r="P164" s="433"/>
      <c r="Q164" s="433"/>
      <c r="R164" s="433"/>
      <c r="S164" s="433"/>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3"/>
      <c r="BH164" s="433"/>
      <c r="BI164" s="433"/>
      <c r="BJ164" s="433"/>
      <c r="BK164" s="433"/>
      <c r="BL164" s="433"/>
      <c r="BM164" s="433"/>
      <c r="BN164" s="433"/>
      <c r="BO164" s="433"/>
      <c r="BP164" s="433"/>
      <c r="BQ164" s="433"/>
      <c r="BR164" s="433"/>
      <c r="BS164" s="433"/>
      <c r="BT164" s="433"/>
      <c r="BU164" s="433"/>
      <c r="BV164" s="433"/>
      <c r="BW164" s="433"/>
      <c r="BX164" s="433"/>
      <c r="BY164" s="433"/>
      <c r="BZ164" s="433"/>
      <c r="CA164" s="433"/>
      <c r="CB164" s="433"/>
      <c r="CC164" s="433"/>
      <c r="CD164" s="433"/>
      <c r="CE164" s="433"/>
      <c r="CF164" s="433"/>
      <c r="CG164" s="433"/>
      <c r="CH164" s="433"/>
      <c r="CI164" s="433"/>
      <c r="CJ164" s="433"/>
      <c r="CK164" s="433"/>
      <c r="CL164" s="433"/>
      <c r="CM164" s="433"/>
      <c r="CN164" s="433"/>
      <c r="CO164" s="433"/>
      <c r="CP164" s="433"/>
      <c r="CQ164" s="433"/>
      <c r="CR164" s="433"/>
      <c r="CS164" s="433"/>
      <c r="CT164" s="433"/>
      <c r="CU164" s="433"/>
      <c r="CV164" s="433"/>
      <c r="CW164" s="433"/>
      <c r="CX164" s="433"/>
      <c r="CY164" s="433"/>
      <c r="CZ164" s="433"/>
      <c r="DA164" s="433"/>
      <c r="DB164" s="433"/>
      <c r="DC164" s="433"/>
      <c r="DD164" s="433"/>
      <c r="DE164" s="433"/>
      <c r="DF164" s="433"/>
      <c r="DG164" s="433"/>
      <c r="DH164" s="433"/>
      <c r="DI164" s="433"/>
      <c r="DJ164" s="433"/>
      <c r="DK164" s="433"/>
      <c r="DL164" s="433"/>
      <c r="DM164" s="433"/>
      <c r="DN164" s="433"/>
      <c r="DO164" s="433"/>
      <c r="DP164" s="433"/>
      <c r="DQ164" s="433"/>
      <c r="DR164" s="433"/>
      <c r="DS164" s="433"/>
      <c r="DT164" s="433"/>
      <c r="DU164" s="433"/>
      <c r="DV164" s="433"/>
      <c r="DW164" s="433"/>
      <c r="DX164" s="433"/>
      <c r="DY164" s="433"/>
      <c r="DZ164" s="433"/>
      <c r="EA164" s="433"/>
      <c r="EB164" s="433"/>
      <c r="EC164" s="433"/>
      <c r="ED164" s="433"/>
      <c r="EE164" s="433"/>
      <c r="EF164" s="433"/>
      <c r="EG164" s="433"/>
      <c r="EH164" s="433"/>
      <c r="EI164" s="433"/>
      <c r="EJ164" s="433"/>
      <c r="EK164" s="433"/>
      <c r="EL164" s="433"/>
      <c r="EM164" s="433"/>
      <c r="EN164" s="433"/>
      <c r="EO164" s="433"/>
      <c r="EP164" s="433"/>
      <c r="EQ164" s="433"/>
      <c r="ER164" s="433"/>
      <c r="ES164" s="433"/>
      <c r="ET164" s="433"/>
      <c r="EU164" s="433"/>
      <c r="EV164" s="433"/>
      <c r="EW164" s="433"/>
      <c r="EX164" s="433"/>
      <c r="EY164" s="433"/>
      <c r="EZ164" s="433"/>
      <c r="FA164" s="433"/>
      <c r="FB164" s="433"/>
      <c r="FC164" s="433"/>
      <c r="FD164" s="433"/>
      <c r="FE164" s="433"/>
      <c r="FF164" s="217"/>
      <c r="FG164" s="217"/>
      <c r="FH164" s="217"/>
      <c r="FI164" s="217"/>
    </row>
    <row r="165" spans="1:165" s="151" customFormat="1" ht="10.5" customHeight="1" x14ac:dyDescent="0.2">
      <c r="A165" s="433" t="s">
        <v>481</v>
      </c>
      <c r="B165" s="433"/>
      <c r="C165" s="433"/>
      <c r="D165" s="433"/>
      <c r="E165" s="433"/>
      <c r="F165" s="433"/>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433"/>
      <c r="AK165" s="433"/>
      <c r="AL165" s="433"/>
      <c r="AM165" s="433"/>
      <c r="AN165" s="433"/>
      <c r="AO165" s="433"/>
      <c r="AP165" s="433"/>
      <c r="AQ165" s="433"/>
      <c r="AR165" s="433"/>
      <c r="AS165" s="433"/>
      <c r="AT165" s="433"/>
      <c r="AU165" s="433"/>
      <c r="AV165" s="433"/>
      <c r="AW165" s="433"/>
      <c r="AX165" s="433"/>
      <c r="AY165" s="433"/>
      <c r="AZ165" s="433"/>
      <c r="BA165" s="433"/>
      <c r="BB165" s="433"/>
      <c r="BC165" s="433"/>
      <c r="BD165" s="433"/>
      <c r="BE165" s="433"/>
      <c r="BF165" s="433"/>
      <c r="BG165" s="433"/>
      <c r="BH165" s="433"/>
      <c r="BI165" s="433"/>
      <c r="BJ165" s="433"/>
      <c r="BK165" s="433"/>
      <c r="BL165" s="433"/>
      <c r="BM165" s="433"/>
      <c r="BN165" s="433"/>
      <c r="BO165" s="433"/>
      <c r="BP165" s="433"/>
      <c r="BQ165" s="433"/>
      <c r="BR165" s="433"/>
      <c r="BS165" s="433"/>
      <c r="BT165" s="433"/>
      <c r="BU165" s="433"/>
      <c r="BV165" s="433"/>
      <c r="BW165" s="433"/>
      <c r="BX165" s="433"/>
      <c r="BY165" s="433"/>
      <c r="BZ165" s="433"/>
      <c r="CA165" s="433"/>
      <c r="CB165" s="433"/>
      <c r="CC165" s="433"/>
      <c r="CD165" s="433"/>
      <c r="CE165" s="433"/>
      <c r="CF165" s="433"/>
      <c r="CG165" s="433"/>
      <c r="CH165" s="433"/>
      <c r="CI165" s="433"/>
      <c r="CJ165" s="433"/>
      <c r="CK165" s="433"/>
      <c r="CL165" s="433"/>
      <c r="CM165" s="433"/>
      <c r="CN165" s="433"/>
      <c r="CO165" s="433"/>
      <c r="CP165" s="433"/>
      <c r="CQ165" s="433"/>
      <c r="CR165" s="433"/>
      <c r="CS165" s="433"/>
      <c r="CT165" s="433"/>
      <c r="CU165" s="433"/>
      <c r="CV165" s="433"/>
      <c r="CW165" s="433"/>
      <c r="CX165" s="433"/>
      <c r="CY165" s="433"/>
      <c r="CZ165" s="433"/>
      <c r="DA165" s="433"/>
      <c r="DB165" s="433"/>
      <c r="DC165" s="433"/>
      <c r="DD165" s="433"/>
      <c r="DE165" s="433"/>
      <c r="DF165" s="433"/>
      <c r="DG165" s="433"/>
      <c r="DH165" s="433"/>
      <c r="DI165" s="433"/>
      <c r="DJ165" s="433"/>
      <c r="DK165" s="433"/>
      <c r="DL165" s="433"/>
      <c r="DM165" s="433"/>
      <c r="DN165" s="433"/>
      <c r="DO165" s="433"/>
      <c r="DP165" s="433"/>
      <c r="DQ165" s="433"/>
      <c r="DR165" s="433"/>
      <c r="DS165" s="433"/>
      <c r="DT165" s="433"/>
      <c r="DU165" s="433"/>
      <c r="DV165" s="433"/>
      <c r="DW165" s="433"/>
      <c r="DX165" s="433"/>
      <c r="DY165" s="433"/>
      <c r="DZ165" s="433"/>
      <c r="EA165" s="433"/>
      <c r="EB165" s="433"/>
      <c r="EC165" s="433"/>
      <c r="ED165" s="433"/>
      <c r="EE165" s="433"/>
      <c r="EF165" s="433"/>
      <c r="EG165" s="433"/>
      <c r="EH165" s="433"/>
      <c r="EI165" s="433"/>
      <c r="EJ165" s="433"/>
      <c r="EK165" s="433"/>
      <c r="EL165" s="433"/>
      <c r="EM165" s="433"/>
      <c r="EN165" s="433"/>
      <c r="EO165" s="433"/>
      <c r="EP165" s="433"/>
      <c r="EQ165" s="433"/>
      <c r="ER165" s="433"/>
      <c r="ES165" s="433"/>
      <c r="ET165" s="433"/>
      <c r="EU165" s="433"/>
      <c r="EV165" s="433"/>
      <c r="EW165" s="433"/>
      <c r="EX165" s="433"/>
      <c r="EY165" s="433"/>
      <c r="EZ165" s="433"/>
      <c r="FA165" s="433"/>
      <c r="FB165" s="433"/>
      <c r="FC165" s="433"/>
      <c r="FD165" s="433"/>
      <c r="FE165" s="433"/>
      <c r="FF165" s="217"/>
      <c r="FG165" s="217"/>
      <c r="FH165" s="217"/>
      <c r="FI165" s="217"/>
    </row>
    <row r="166" spans="1:165" s="151" customFormat="1" ht="10.5" customHeight="1" x14ac:dyDescent="0.2">
      <c r="A166" s="433" t="s">
        <v>482</v>
      </c>
      <c r="B166" s="433"/>
      <c r="C166" s="433"/>
      <c r="D166" s="433"/>
      <c r="E166" s="433"/>
      <c r="F166" s="433"/>
      <c r="G166" s="433"/>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433"/>
      <c r="AK166" s="433"/>
      <c r="AL166" s="433"/>
      <c r="AM166" s="433"/>
      <c r="AN166" s="433"/>
      <c r="AO166" s="433"/>
      <c r="AP166" s="433"/>
      <c r="AQ166" s="433"/>
      <c r="AR166" s="433"/>
      <c r="AS166" s="433"/>
      <c r="AT166" s="433"/>
      <c r="AU166" s="433"/>
      <c r="AV166" s="433"/>
      <c r="AW166" s="433"/>
      <c r="AX166" s="433"/>
      <c r="AY166" s="433"/>
      <c r="AZ166" s="433"/>
      <c r="BA166" s="433"/>
      <c r="BB166" s="433"/>
      <c r="BC166" s="433"/>
      <c r="BD166" s="433"/>
      <c r="BE166" s="433"/>
      <c r="BF166" s="433"/>
      <c r="BG166" s="433"/>
      <c r="BH166" s="433"/>
      <c r="BI166" s="433"/>
      <c r="BJ166" s="433"/>
      <c r="BK166" s="433"/>
      <c r="BL166" s="433"/>
      <c r="BM166" s="433"/>
      <c r="BN166" s="433"/>
      <c r="BO166" s="433"/>
      <c r="BP166" s="433"/>
      <c r="BQ166" s="433"/>
      <c r="BR166" s="433"/>
      <c r="BS166" s="433"/>
      <c r="BT166" s="433"/>
      <c r="BU166" s="433"/>
      <c r="BV166" s="433"/>
      <c r="BW166" s="433"/>
      <c r="BX166" s="433"/>
      <c r="BY166" s="433"/>
      <c r="BZ166" s="433"/>
      <c r="CA166" s="433"/>
      <c r="CB166" s="433"/>
      <c r="CC166" s="433"/>
      <c r="CD166" s="433"/>
      <c r="CE166" s="433"/>
      <c r="CF166" s="433"/>
      <c r="CG166" s="433"/>
      <c r="CH166" s="433"/>
      <c r="CI166" s="433"/>
      <c r="CJ166" s="433"/>
      <c r="CK166" s="433"/>
      <c r="CL166" s="433"/>
      <c r="CM166" s="433"/>
      <c r="CN166" s="433"/>
      <c r="CO166" s="433"/>
      <c r="CP166" s="433"/>
      <c r="CQ166" s="433"/>
      <c r="CR166" s="433"/>
      <c r="CS166" s="433"/>
      <c r="CT166" s="433"/>
      <c r="CU166" s="433"/>
      <c r="CV166" s="433"/>
      <c r="CW166" s="433"/>
      <c r="CX166" s="433"/>
      <c r="CY166" s="433"/>
      <c r="CZ166" s="433"/>
      <c r="DA166" s="433"/>
      <c r="DB166" s="433"/>
      <c r="DC166" s="433"/>
      <c r="DD166" s="433"/>
      <c r="DE166" s="433"/>
      <c r="DF166" s="433"/>
      <c r="DG166" s="433"/>
      <c r="DH166" s="433"/>
      <c r="DI166" s="433"/>
      <c r="DJ166" s="433"/>
      <c r="DK166" s="433"/>
      <c r="DL166" s="433"/>
      <c r="DM166" s="433"/>
      <c r="DN166" s="433"/>
      <c r="DO166" s="433"/>
      <c r="DP166" s="433"/>
      <c r="DQ166" s="433"/>
      <c r="DR166" s="433"/>
      <c r="DS166" s="433"/>
      <c r="DT166" s="433"/>
      <c r="DU166" s="433"/>
      <c r="DV166" s="433"/>
      <c r="DW166" s="433"/>
      <c r="DX166" s="433"/>
      <c r="DY166" s="433"/>
      <c r="DZ166" s="433"/>
      <c r="EA166" s="433"/>
      <c r="EB166" s="433"/>
      <c r="EC166" s="433"/>
      <c r="ED166" s="433"/>
      <c r="EE166" s="433"/>
      <c r="EF166" s="433"/>
      <c r="EG166" s="433"/>
      <c r="EH166" s="433"/>
      <c r="EI166" s="433"/>
      <c r="EJ166" s="433"/>
      <c r="EK166" s="433"/>
      <c r="EL166" s="433"/>
      <c r="EM166" s="433"/>
      <c r="EN166" s="433"/>
      <c r="EO166" s="433"/>
      <c r="EP166" s="433"/>
      <c r="EQ166" s="433"/>
      <c r="ER166" s="433"/>
      <c r="ES166" s="433"/>
      <c r="ET166" s="433"/>
      <c r="EU166" s="433"/>
      <c r="EV166" s="433"/>
      <c r="EW166" s="433"/>
      <c r="EX166" s="433"/>
      <c r="EY166" s="433"/>
      <c r="EZ166" s="433"/>
      <c r="FA166" s="433"/>
      <c r="FB166" s="433"/>
      <c r="FC166" s="433"/>
      <c r="FD166" s="433"/>
      <c r="FE166" s="433"/>
      <c r="FF166" s="217"/>
      <c r="FG166" s="217"/>
      <c r="FH166" s="217"/>
      <c r="FI166" s="217"/>
    </row>
    <row r="167" spans="1:165" s="151" customFormat="1" ht="10.5" customHeight="1" x14ac:dyDescent="0.2">
      <c r="A167" s="433" t="s">
        <v>483</v>
      </c>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c r="DJ167" s="433"/>
      <c r="DK167" s="433"/>
      <c r="DL167" s="433"/>
      <c r="DM167" s="433"/>
      <c r="DN167" s="433"/>
      <c r="DO167" s="433"/>
      <c r="DP167" s="433"/>
      <c r="DQ167" s="433"/>
      <c r="DR167" s="433"/>
      <c r="DS167" s="433"/>
      <c r="DT167" s="433"/>
      <c r="DU167" s="433"/>
      <c r="DV167" s="433"/>
      <c r="DW167" s="433"/>
      <c r="DX167" s="433"/>
      <c r="DY167" s="433"/>
      <c r="DZ167" s="433"/>
      <c r="EA167" s="433"/>
      <c r="EB167" s="433"/>
      <c r="EC167" s="433"/>
      <c r="ED167" s="433"/>
      <c r="EE167" s="433"/>
      <c r="EF167" s="433"/>
      <c r="EG167" s="433"/>
      <c r="EH167" s="433"/>
      <c r="EI167" s="433"/>
      <c r="EJ167" s="433"/>
      <c r="EK167" s="433"/>
      <c r="EL167" s="433"/>
      <c r="EM167" s="433"/>
      <c r="EN167" s="433"/>
      <c r="EO167" s="433"/>
      <c r="EP167" s="433"/>
      <c r="EQ167" s="433"/>
      <c r="ER167" s="433"/>
      <c r="ES167" s="433"/>
      <c r="ET167" s="433"/>
      <c r="EU167" s="433"/>
      <c r="EV167" s="433"/>
      <c r="EW167" s="433"/>
      <c r="EX167" s="433"/>
      <c r="EY167" s="433"/>
      <c r="EZ167" s="433"/>
      <c r="FA167" s="433"/>
      <c r="FB167" s="433"/>
      <c r="FC167" s="433"/>
      <c r="FD167" s="433"/>
      <c r="FE167" s="433"/>
      <c r="FF167" s="217"/>
      <c r="FG167" s="217"/>
      <c r="FH167" s="217"/>
      <c r="FI167" s="217"/>
    </row>
    <row r="168" spans="1:165" s="151" customFormat="1" ht="10.5" x14ac:dyDescent="0.2">
      <c r="A168" s="433" t="s">
        <v>484</v>
      </c>
      <c r="B168" s="433"/>
      <c r="C168" s="433"/>
      <c r="D168" s="433"/>
      <c r="E168" s="433"/>
      <c r="F168" s="433"/>
      <c r="G168" s="433"/>
      <c r="H168" s="433"/>
      <c r="I168" s="433"/>
      <c r="J168" s="433"/>
      <c r="K168" s="433"/>
      <c r="L168" s="433"/>
      <c r="M168" s="433"/>
      <c r="N168" s="433"/>
      <c r="O168" s="433"/>
      <c r="P168" s="433"/>
      <c r="Q168" s="433"/>
      <c r="R168" s="433"/>
      <c r="S168" s="433"/>
      <c r="T168" s="433"/>
      <c r="U168" s="433"/>
      <c r="V168" s="433"/>
      <c r="W168" s="433"/>
      <c r="X168" s="433"/>
      <c r="Y168" s="433"/>
      <c r="Z168" s="433"/>
      <c r="AA168" s="433"/>
      <c r="AB168" s="433"/>
      <c r="AC168" s="433"/>
      <c r="AD168" s="433"/>
      <c r="AE168" s="433"/>
      <c r="AF168" s="433"/>
      <c r="AG168" s="433"/>
      <c r="AH168" s="433"/>
      <c r="AI168" s="433"/>
      <c r="AJ168" s="433"/>
      <c r="AK168" s="433"/>
      <c r="AL168" s="433"/>
      <c r="AM168" s="433"/>
      <c r="AN168" s="433"/>
      <c r="AO168" s="433"/>
      <c r="AP168" s="433"/>
      <c r="AQ168" s="433"/>
      <c r="AR168" s="433"/>
      <c r="AS168" s="433"/>
      <c r="AT168" s="433"/>
      <c r="AU168" s="433"/>
      <c r="AV168" s="433"/>
      <c r="AW168" s="433"/>
      <c r="AX168" s="433"/>
      <c r="AY168" s="433"/>
      <c r="AZ168" s="433"/>
      <c r="BA168" s="433"/>
      <c r="BB168" s="433"/>
      <c r="BC168" s="433"/>
      <c r="BD168" s="433"/>
      <c r="BE168" s="433"/>
      <c r="BF168" s="433"/>
      <c r="BG168" s="433"/>
      <c r="BH168" s="433"/>
      <c r="BI168" s="433"/>
      <c r="BJ168" s="433"/>
      <c r="BK168" s="433"/>
      <c r="BL168" s="433"/>
      <c r="BM168" s="433"/>
      <c r="BN168" s="433"/>
      <c r="BO168" s="433"/>
      <c r="BP168" s="433"/>
      <c r="BQ168" s="433"/>
      <c r="BR168" s="433"/>
      <c r="BS168" s="433"/>
      <c r="BT168" s="433"/>
      <c r="BU168" s="433"/>
      <c r="BV168" s="433"/>
      <c r="BW168" s="433"/>
      <c r="BX168" s="433"/>
      <c r="BY168" s="433"/>
      <c r="BZ168" s="433"/>
      <c r="CA168" s="433"/>
      <c r="CB168" s="433"/>
      <c r="CC168" s="433"/>
      <c r="CD168" s="433"/>
      <c r="CE168" s="433"/>
      <c r="CF168" s="433"/>
      <c r="CG168" s="433"/>
      <c r="CH168" s="433"/>
      <c r="CI168" s="433"/>
      <c r="CJ168" s="433"/>
      <c r="CK168" s="433"/>
      <c r="CL168" s="433"/>
      <c r="CM168" s="433"/>
      <c r="CN168" s="433"/>
      <c r="CO168" s="433"/>
      <c r="CP168" s="433"/>
      <c r="CQ168" s="433"/>
      <c r="CR168" s="433"/>
      <c r="CS168" s="433"/>
      <c r="CT168" s="433"/>
      <c r="CU168" s="433"/>
      <c r="CV168" s="433"/>
      <c r="CW168" s="433"/>
      <c r="CX168" s="433"/>
      <c r="CY168" s="433"/>
      <c r="CZ168" s="433"/>
      <c r="DA168" s="433"/>
      <c r="DB168" s="433"/>
      <c r="DC168" s="433"/>
      <c r="DD168" s="433"/>
      <c r="DE168" s="433"/>
      <c r="DF168" s="433"/>
      <c r="DG168" s="433"/>
      <c r="DH168" s="433"/>
      <c r="DI168" s="433"/>
      <c r="DJ168" s="433"/>
      <c r="DK168" s="433"/>
      <c r="DL168" s="433"/>
      <c r="DM168" s="433"/>
      <c r="DN168" s="433"/>
      <c r="DO168" s="433"/>
      <c r="DP168" s="433"/>
      <c r="DQ168" s="433"/>
      <c r="DR168" s="433"/>
      <c r="DS168" s="433"/>
      <c r="DT168" s="433"/>
      <c r="DU168" s="433"/>
      <c r="DV168" s="433"/>
      <c r="DW168" s="433"/>
      <c r="DX168" s="433"/>
      <c r="DY168" s="433"/>
      <c r="DZ168" s="433"/>
      <c r="EA168" s="433"/>
      <c r="EB168" s="433"/>
      <c r="EC168" s="433"/>
      <c r="ED168" s="433"/>
      <c r="EE168" s="433"/>
      <c r="EF168" s="433"/>
      <c r="EG168" s="433"/>
      <c r="EH168" s="433"/>
      <c r="EI168" s="433"/>
      <c r="EJ168" s="433"/>
      <c r="EK168" s="433"/>
      <c r="EL168" s="433"/>
      <c r="EM168" s="433"/>
      <c r="EN168" s="433"/>
      <c r="EO168" s="433"/>
      <c r="EP168" s="433"/>
      <c r="EQ168" s="433"/>
      <c r="ER168" s="433"/>
      <c r="ES168" s="433"/>
      <c r="ET168" s="433"/>
      <c r="EU168" s="433"/>
      <c r="EV168" s="433"/>
      <c r="EW168" s="433"/>
      <c r="EX168" s="433"/>
      <c r="EY168" s="433"/>
      <c r="EZ168" s="433"/>
      <c r="FA168" s="433"/>
      <c r="FB168" s="433"/>
      <c r="FC168" s="433"/>
      <c r="FD168" s="433"/>
      <c r="FE168" s="433"/>
      <c r="FF168" s="217"/>
      <c r="FG168" s="217"/>
      <c r="FH168" s="217"/>
      <c r="FI168" s="217"/>
    </row>
    <row r="169" spans="1:165" s="151" customFormat="1" ht="10.5" customHeight="1" x14ac:dyDescent="0.2">
      <c r="A169" s="433" t="s">
        <v>485</v>
      </c>
      <c r="B169" s="433"/>
      <c r="C169" s="433"/>
      <c r="D169" s="433"/>
      <c r="E169" s="433"/>
      <c r="F169" s="433"/>
      <c r="G169" s="433"/>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33"/>
      <c r="AF169" s="433"/>
      <c r="AG169" s="433"/>
      <c r="AH169" s="433"/>
      <c r="AI169" s="433"/>
      <c r="AJ169" s="433"/>
      <c r="AK169" s="433"/>
      <c r="AL169" s="433"/>
      <c r="AM169" s="433"/>
      <c r="AN169" s="433"/>
      <c r="AO169" s="433"/>
      <c r="AP169" s="433"/>
      <c r="AQ169" s="433"/>
      <c r="AR169" s="433"/>
      <c r="AS169" s="433"/>
      <c r="AT169" s="433"/>
      <c r="AU169" s="433"/>
      <c r="AV169" s="433"/>
      <c r="AW169" s="433"/>
      <c r="AX169" s="433"/>
      <c r="AY169" s="433"/>
      <c r="AZ169" s="433"/>
      <c r="BA169" s="433"/>
      <c r="BB169" s="433"/>
      <c r="BC169" s="433"/>
      <c r="BD169" s="433"/>
      <c r="BE169" s="433"/>
      <c r="BF169" s="433"/>
      <c r="BG169" s="433"/>
      <c r="BH169" s="433"/>
      <c r="BI169" s="433"/>
      <c r="BJ169" s="433"/>
      <c r="BK169" s="433"/>
      <c r="BL169" s="433"/>
      <c r="BM169" s="433"/>
      <c r="BN169" s="433"/>
      <c r="BO169" s="433"/>
      <c r="BP169" s="433"/>
      <c r="BQ169" s="433"/>
      <c r="BR169" s="433"/>
      <c r="BS169" s="433"/>
      <c r="BT169" s="433"/>
      <c r="BU169" s="433"/>
      <c r="BV169" s="433"/>
      <c r="BW169" s="433"/>
      <c r="BX169" s="433"/>
      <c r="BY169" s="433"/>
      <c r="BZ169" s="433"/>
      <c r="CA169" s="433"/>
      <c r="CB169" s="433"/>
      <c r="CC169" s="433"/>
      <c r="CD169" s="433"/>
      <c r="CE169" s="433"/>
      <c r="CF169" s="433"/>
      <c r="CG169" s="433"/>
      <c r="CH169" s="433"/>
      <c r="CI169" s="433"/>
      <c r="CJ169" s="433"/>
      <c r="CK169" s="433"/>
      <c r="CL169" s="433"/>
      <c r="CM169" s="433"/>
      <c r="CN169" s="433"/>
      <c r="CO169" s="433"/>
      <c r="CP169" s="433"/>
      <c r="CQ169" s="433"/>
      <c r="CR169" s="433"/>
      <c r="CS169" s="433"/>
      <c r="CT169" s="433"/>
      <c r="CU169" s="433"/>
      <c r="CV169" s="433"/>
      <c r="CW169" s="433"/>
      <c r="CX169" s="433"/>
      <c r="CY169" s="433"/>
      <c r="CZ169" s="433"/>
      <c r="DA169" s="433"/>
      <c r="DB169" s="433"/>
      <c r="DC169" s="433"/>
      <c r="DD169" s="433"/>
      <c r="DE169" s="433"/>
      <c r="DF169" s="433"/>
      <c r="DG169" s="433"/>
      <c r="DH169" s="433"/>
      <c r="DI169" s="433"/>
      <c r="DJ169" s="433"/>
      <c r="DK169" s="433"/>
      <c r="DL169" s="433"/>
      <c r="DM169" s="433"/>
      <c r="DN169" s="433"/>
      <c r="DO169" s="433"/>
      <c r="DP169" s="433"/>
      <c r="DQ169" s="433"/>
      <c r="DR169" s="433"/>
      <c r="DS169" s="433"/>
      <c r="DT169" s="433"/>
      <c r="DU169" s="433"/>
      <c r="DV169" s="433"/>
      <c r="DW169" s="433"/>
      <c r="DX169" s="433"/>
      <c r="DY169" s="433"/>
      <c r="DZ169" s="433"/>
      <c r="EA169" s="433"/>
      <c r="EB169" s="433"/>
      <c r="EC169" s="433"/>
      <c r="ED169" s="433"/>
      <c r="EE169" s="433"/>
      <c r="EF169" s="433"/>
      <c r="EG169" s="433"/>
      <c r="EH169" s="433"/>
      <c r="EI169" s="433"/>
      <c r="EJ169" s="433"/>
      <c r="EK169" s="433"/>
      <c r="EL169" s="433"/>
      <c r="EM169" s="433"/>
      <c r="EN169" s="433"/>
      <c r="EO169" s="433"/>
      <c r="EP169" s="433"/>
      <c r="EQ169" s="433"/>
      <c r="ER169" s="433"/>
      <c r="ES169" s="433"/>
      <c r="ET169" s="433"/>
      <c r="EU169" s="433"/>
      <c r="EV169" s="433"/>
      <c r="EW169" s="433"/>
      <c r="EX169" s="433"/>
      <c r="EY169" s="433"/>
      <c r="EZ169" s="433"/>
      <c r="FA169" s="433"/>
      <c r="FB169" s="433"/>
      <c r="FC169" s="433"/>
      <c r="FD169" s="433"/>
      <c r="FE169" s="433"/>
      <c r="FF169" s="217"/>
      <c r="FG169" s="217"/>
      <c r="FH169" s="217"/>
      <c r="FI169" s="217"/>
    </row>
    <row r="170" spans="1:165" x14ac:dyDescent="0.2">
      <c r="A170" s="582" t="s">
        <v>486</v>
      </c>
      <c r="B170" s="582"/>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2"/>
      <c r="AL170" s="582"/>
      <c r="AM170" s="582"/>
      <c r="AN170" s="582"/>
      <c r="AO170" s="582"/>
      <c r="AP170" s="582"/>
      <c r="AQ170" s="582"/>
      <c r="AR170" s="582"/>
      <c r="AS170" s="582"/>
      <c r="AT170" s="582"/>
      <c r="AU170" s="582"/>
      <c r="AV170" s="582"/>
      <c r="AW170" s="582"/>
      <c r="AX170" s="582"/>
      <c r="AY170" s="582"/>
      <c r="AZ170" s="582"/>
      <c r="BA170" s="582"/>
      <c r="BB170" s="582"/>
      <c r="BC170" s="582"/>
      <c r="BD170" s="582"/>
      <c r="BE170" s="582"/>
      <c r="BF170" s="582"/>
      <c r="BG170" s="582"/>
      <c r="BH170" s="582"/>
      <c r="BI170" s="582"/>
      <c r="BJ170" s="582"/>
      <c r="BK170" s="582"/>
      <c r="BL170" s="582"/>
      <c r="BM170" s="582"/>
      <c r="BN170" s="582"/>
      <c r="BO170" s="582"/>
      <c r="BP170" s="582"/>
      <c r="BQ170" s="582"/>
      <c r="BR170" s="582"/>
      <c r="BS170" s="582"/>
      <c r="BT170" s="582"/>
      <c r="BU170" s="582"/>
      <c r="BV170" s="582"/>
      <c r="BW170" s="582"/>
      <c r="BX170" s="582"/>
      <c r="BY170" s="582"/>
      <c r="BZ170" s="582"/>
      <c r="CA170" s="582"/>
      <c r="CB170" s="582"/>
      <c r="CC170" s="582"/>
      <c r="CD170" s="582"/>
      <c r="CE170" s="582"/>
      <c r="CF170" s="582"/>
      <c r="CG170" s="582"/>
      <c r="CH170" s="582"/>
      <c r="CI170" s="582"/>
      <c r="CJ170" s="582"/>
      <c r="CK170" s="582"/>
      <c r="CL170" s="582"/>
      <c r="CM170" s="582"/>
      <c r="CN170" s="582"/>
      <c r="CO170" s="582"/>
      <c r="CP170" s="582"/>
      <c r="CQ170" s="582"/>
      <c r="CR170" s="582"/>
      <c r="CS170" s="582"/>
      <c r="CT170" s="582"/>
      <c r="CU170" s="582"/>
      <c r="CV170" s="582"/>
      <c r="CW170" s="582"/>
      <c r="CX170" s="582"/>
      <c r="CY170" s="582"/>
      <c r="CZ170" s="582"/>
      <c r="DA170" s="582"/>
      <c r="DB170" s="582"/>
      <c r="DC170" s="582"/>
      <c r="DD170" s="582"/>
      <c r="DE170" s="582"/>
      <c r="DF170" s="582"/>
      <c r="DG170" s="582"/>
      <c r="DH170" s="582"/>
      <c r="DI170" s="582"/>
      <c r="DJ170" s="582"/>
      <c r="DK170" s="582"/>
      <c r="DL170" s="582"/>
      <c r="DM170" s="582"/>
      <c r="DN170" s="582"/>
      <c r="DO170" s="582"/>
      <c r="DP170" s="582"/>
      <c r="DQ170" s="582"/>
      <c r="DR170" s="582"/>
      <c r="DS170" s="582"/>
      <c r="DT170" s="582"/>
      <c r="DU170" s="582"/>
      <c r="DV170" s="582"/>
      <c r="DW170" s="582"/>
      <c r="DX170" s="582"/>
      <c r="DY170" s="582"/>
      <c r="DZ170" s="582"/>
      <c r="EA170" s="582"/>
      <c r="EB170" s="582"/>
      <c r="EC170" s="582"/>
      <c r="ED170" s="582"/>
      <c r="EE170" s="582"/>
      <c r="EF170" s="582"/>
      <c r="EG170" s="582"/>
      <c r="EH170" s="582"/>
      <c r="EI170" s="582"/>
      <c r="EJ170" s="582"/>
      <c r="EK170" s="582"/>
      <c r="EL170" s="582"/>
      <c r="EM170" s="582"/>
      <c r="EN170" s="582"/>
      <c r="EO170" s="582"/>
      <c r="EP170" s="582"/>
      <c r="EQ170" s="582"/>
      <c r="ER170" s="582"/>
      <c r="ES170" s="582"/>
      <c r="ET170" s="582"/>
      <c r="EU170" s="582"/>
      <c r="EV170" s="582"/>
      <c r="EW170" s="582"/>
      <c r="EX170" s="582"/>
      <c r="EY170" s="582"/>
      <c r="EZ170" s="582"/>
      <c r="FA170" s="582"/>
      <c r="FB170" s="582"/>
      <c r="FC170" s="582"/>
      <c r="FD170" s="582"/>
      <c r="FE170" s="582"/>
      <c r="FF170" s="217"/>
      <c r="FG170" s="217"/>
      <c r="FH170" s="217"/>
      <c r="FI170" s="217"/>
    </row>
    <row r="171" spans="1:165" x14ac:dyDescent="0.2">
      <c r="A171" s="433" t="s">
        <v>487</v>
      </c>
      <c r="B171" s="433"/>
      <c r="C171" s="433"/>
      <c r="D171" s="433"/>
      <c r="E171" s="433"/>
      <c r="F171" s="433"/>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433"/>
      <c r="BM171" s="433"/>
      <c r="BN171" s="433"/>
      <c r="BO171" s="433"/>
      <c r="BP171" s="433"/>
      <c r="BQ171" s="433"/>
      <c r="BR171" s="433"/>
      <c r="BS171" s="433"/>
      <c r="BT171" s="433"/>
      <c r="BU171" s="433"/>
      <c r="BV171" s="433"/>
      <c r="BW171" s="433"/>
      <c r="BX171" s="433"/>
      <c r="BY171" s="433"/>
      <c r="BZ171" s="433"/>
      <c r="CA171" s="433"/>
      <c r="CB171" s="433"/>
      <c r="CC171" s="433"/>
      <c r="CD171" s="433"/>
      <c r="CE171" s="433"/>
      <c r="CF171" s="433"/>
      <c r="CG171" s="433"/>
      <c r="CH171" s="433"/>
      <c r="CI171" s="433"/>
      <c r="CJ171" s="433"/>
      <c r="CK171" s="433"/>
      <c r="CL171" s="433"/>
      <c r="CM171" s="433"/>
      <c r="CN171" s="433"/>
      <c r="CO171" s="433"/>
      <c r="CP171" s="433"/>
      <c r="CQ171" s="433"/>
      <c r="CR171" s="433"/>
      <c r="CS171" s="433"/>
      <c r="CT171" s="433"/>
      <c r="CU171" s="433"/>
      <c r="CV171" s="433"/>
      <c r="CW171" s="433"/>
      <c r="CX171" s="433"/>
      <c r="CY171" s="433"/>
      <c r="CZ171" s="433"/>
      <c r="DA171" s="433"/>
      <c r="DB171" s="433"/>
      <c r="DC171" s="433"/>
      <c r="DD171" s="433"/>
      <c r="DE171" s="433"/>
      <c r="DF171" s="433"/>
      <c r="DG171" s="433"/>
      <c r="DH171" s="433"/>
      <c r="DI171" s="433"/>
      <c r="DJ171" s="433"/>
      <c r="DK171" s="433"/>
      <c r="DL171" s="433"/>
      <c r="DM171" s="433"/>
      <c r="DN171" s="433"/>
      <c r="DO171" s="433"/>
      <c r="DP171" s="433"/>
      <c r="DQ171" s="433"/>
      <c r="DR171" s="433"/>
      <c r="DS171" s="433"/>
      <c r="DT171" s="433"/>
      <c r="DU171" s="433"/>
      <c r="DV171" s="433"/>
      <c r="DW171" s="433"/>
      <c r="DX171" s="433"/>
      <c r="DY171" s="433"/>
      <c r="DZ171" s="433"/>
      <c r="EA171" s="433"/>
      <c r="EB171" s="433"/>
      <c r="EC171" s="433"/>
      <c r="ED171" s="433"/>
      <c r="EE171" s="433"/>
      <c r="EF171" s="433"/>
      <c r="EG171" s="433"/>
      <c r="EH171" s="433"/>
      <c r="EI171" s="433"/>
      <c r="EJ171" s="433"/>
      <c r="EK171" s="433"/>
      <c r="EL171" s="433"/>
      <c r="EM171" s="433"/>
      <c r="EN171" s="433"/>
      <c r="EO171" s="433"/>
      <c r="EP171" s="433"/>
      <c r="EQ171" s="433"/>
      <c r="ER171" s="433"/>
      <c r="ES171" s="433"/>
      <c r="ET171" s="433"/>
      <c r="EU171" s="433"/>
      <c r="EV171" s="433"/>
      <c r="EW171" s="433"/>
      <c r="EX171" s="433"/>
      <c r="EY171" s="433"/>
      <c r="EZ171" s="433"/>
      <c r="FA171" s="433"/>
      <c r="FB171" s="433"/>
      <c r="FC171" s="433"/>
      <c r="FD171" s="433"/>
      <c r="FE171" s="433"/>
      <c r="FF171" s="217"/>
      <c r="FG171" s="217"/>
      <c r="FH171" s="217"/>
      <c r="FI171" s="217"/>
    </row>
    <row r="172" spans="1:165" x14ac:dyDescent="0.2">
      <c r="A172" s="582" t="s">
        <v>488</v>
      </c>
      <c r="B172" s="582"/>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2"/>
      <c r="AL172" s="582"/>
      <c r="AM172" s="582"/>
      <c r="AN172" s="582"/>
      <c r="AO172" s="582"/>
      <c r="AP172" s="582"/>
      <c r="AQ172" s="582"/>
      <c r="AR172" s="582"/>
      <c r="AS172" s="582"/>
      <c r="AT172" s="582"/>
      <c r="AU172" s="582"/>
      <c r="AV172" s="582"/>
      <c r="AW172" s="582"/>
      <c r="AX172" s="582"/>
      <c r="AY172" s="582"/>
      <c r="AZ172" s="582"/>
      <c r="BA172" s="582"/>
      <c r="BB172" s="582"/>
      <c r="BC172" s="582"/>
      <c r="BD172" s="582"/>
      <c r="BE172" s="582"/>
      <c r="BF172" s="582"/>
      <c r="BG172" s="582"/>
      <c r="BH172" s="582"/>
      <c r="BI172" s="582"/>
      <c r="BJ172" s="582"/>
      <c r="BK172" s="582"/>
      <c r="BL172" s="582"/>
      <c r="BM172" s="582"/>
      <c r="BN172" s="582"/>
      <c r="BO172" s="582"/>
      <c r="BP172" s="582"/>
      <c r="BQ172" s="582"/>
      <c r="BR172" s="582"/>
      <c r="BS172" s="582"/>
      <c r="BT172" s="582"/>
      <c r="BU172" s="582"/>
      <c r="BV172" s="582"/>
      <c r="BW172" s="582"/>
      <c r="BX172" s="582"/>
      <c r="BY172" s="582"/>
      <c r="BZ172" s="582"/>
      <c r="CA172" s="582"/>
      <c r="CB172" s="582"/>
      <c r="CC172" s="582"/>
      <c r="CD172" s="582"/>
      <c r="CE172" s="582"/>
      <c r="CF172" s="582"/>
      <c r="CG172" s="582"/>
      <c r="CH172" s="582"/>
      <c r="CI172" s="582"/>
      <c r="CJ172" s="582"/>
      <c r="CK172" s="582"/>
      <c r="CL172" s="582"/>
      <c r="CM172" s="582"/>
      <c r="CN172" s="582"/>
      <c r="CO172" s="582"/>
      <c r="CP172" s="582"/>
      <c r="CQ172" s="582"/>
      <c r="CR172" s="582"/>
      <c r="CS172" s="582"/>
      <c r="CT172" s="582"/>
      <c r="CU172" s="582"/>
      <c r="CV172" s="582"/>
      <c r="CW172" s="582"/>
      <c r="CX172" s="582"/>
      <c r="CY172" s="582"/>
      <c r="CZ172" s="582"/>
      <c r="DA172" s="582"/>
      <c r="DB172" s="582"/>
      <c r="DC172" s="582"/>
      <c r="DD172" s="582"/>
      <c r="DE172" s="582"/>
      <c r="DF172" s="582"/>
      <c r="DG172" s="582"/>
      <c r="DH172" s="582"/>
      <c r="DI172" s="582"/>
      <c r="DJ172" s="582"/>
      <c r="DK172" s="582"/>
      <c r="DL172" s="582"/>
      <c r="DM172" s="582"/>
      <c r="DN172" s="582"/>
      <c r="DO172" s="582"/>
      <c r="DP172" s="582"/>
      <c r="DQ172" s="582"/>
      <c r="DR172" s="582"/>
      <c r="DS172" s="582"/>
      <c r="DT172" s="582"/>
      <c r="DU172" s="582"/>
      <c r="DV172" s="582"/>
      <c r="DW172" s="582"/>
      <c r="DX172" s="582"/>
      <c r="DY172" s="582"/>
      <c r="DZ172" s="582"/>
      <c r="EA172" s="582"/>
      <c r="EB172" s="582"/>
      <c r="EC172" s="582"/>
      <c r="ED172" s="582"/>
      <c r="EE172" s="582"/>
      <c r="EF172" s="582"/>
      <c r="EG172" s="582"/>
      <c r="EH172" s="582"/>
      <c r="EI172" s="582"/>
      <c r="EJ172" s="582"/>
      <c r="EK172" s="582"/>
      <c r="EL172" s="582"/>
      <c r="EM172" s="582"/>
      <c r="EN172" s="582"/>
      <c r="EO172" s="582"/>
      <c r="EP172" s="582"/>
      <c r="EQ172" s="582"/>
      <c r="ER172" s="582"/>
      <c r="ES172" s="582"/>
      <c r="ET172" s="582"/>
      <c r="EU172" s="582"/>
      <c r="EV172" s="582"/>
      <c r="EW172" s="582"/>
      <c r="EX172" s="582"/>
      <c r="EY172" s="582"/>
      <c r="EZ172" s="582"/>
      <c r="FA172" s="582"/>
      <c r="FB172" s="582"/>
      <c r="FC172" s="582"/>
      <c r="FD172" s="582"/>
      <c r="FE172" s="582"/>
      <c r="FF172" s="217"/>
      <c r="FG172" s="217"/>
      <c r="FH172" s="217"/>
      <c r="FI172" s="217"/>
    </row>
    <row r="173" spans="1:165" x14ac:dyDescent="0.2">
      <c r="A173" s="582" t="s">
        <v>489</v>
      </c>
      <c r="B173" s="582"/>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2"/>
      <c r="AL173" s="582"/>
      <c r="AM173" s="582"/>
      <c r="AN173" s="582"/>
      <c r="AO173" s="582"/>
      <c r="AP173" s="582"/>
      <c r="AQ173" s="582"/>
      <c r="AR173" s="582"/>
      <c r="AS173" s="582"/>
      <c r="AT173" s="582"/>
      <c r="AU173" s="582"/>
      <c r="AV173" s="582"/>
      <c r="AW173" s="582"/>
      <c r="AX173" s="582"/>
      <c r="AY173" s="582"/>
      <c r="AZ173" s="582"/>
      <c r="BA173" s="582"/>
      <c r="BB173" s="582"/>
      <c r="BC173" s="582"/>
      <c r="BD173" s="582"/>
      <c r="BE173" s="582"/>
      <c r="BF173" s="582"/>
      <c r="BG173" s="582"/>
      <c r="BH173" s="582"/>
      <c r="BI173" s="582"/>
      <c r="BJ173" s="582"/>
      <c r="BK173" s="582"/>
      <c r="BL173" s="582"/>
      <c r="BM173" s="582"/>
      <c r="BN173" s="582"/>
      <c r="BO173" s="582"/>
      <c r="BP173" s="582"/>
      <c r="BQ173" s="582"/>
      <c r="BR173" s="582"/>
      <c r="BS173" s="582"/>
      <c r="BT173" s="582"/>
      <c r="BU173" s="582"/>
      <c r="BV173" s="582"/>
      <c r="BW173" s="582"/>
      <c r="BX173" s="582"/>
      <c r="BY173" s="582"/>
      <c r="BZ173" s="582"/>
      <c r="CA173" s="582"/>
      <c r="CB173" s="582"/>
      <c r="CC173" s="582"/>
      <c r="CD173" s="582"/>
      <c r="CE173" s="582"/>
      <c r="CF173" s="582"/>
      <c r="CG173" s="582"/>
      <c r="CH173" s="582"/>
      <c r="CI173" s="582"/>
      <c r="CJ173" s="582"/>
      <c r="CK173" s="582"/>
      <c r="CL173" s="582"/>
      <c r="CM173" s="582"/>
      <c r="CN173" s="582"/>
      <c r="CO173" s="582"/>
      <c r="CP173" s="582"/>
      <c r="CQ173" s="582"/>
      <c r="CR173" s="582"/>
      <c r="CS173" s="582"/>
      <c r="CT173" s="582"/>
      <c r="CU173" s="582"/>
      <c r="CV173" s="582"/>
      <c r="CW173" s="582"/>
      <c r="CX173" s="582"/>
      <c r="CY173" s="582"/>
      <c r="CZ173" s="582"/>
      <c r="DA173" s="582"/>
      <c r="DB173" s="582"/>
      <c r="DC173" s="582"/>
      <c r="DD173" s="582"/>
      <c r="DE173" s="582"/>
      <c r="DF173" s="582"/>
      <c r="DG173" s="582"/>
      <c r="DH173" s="582"/>
      <c r="DI173" s="582"/>
      <c r="DJ173" s="582"/>
      <c r="DK173" s="582"/>
      <c r="DL173" s="582"/>
      <c r="DM173" s="582"/>
      <c r="DN173" s="582"/>
      <c r="DO173" s="582"/>
      <c r="DP173" s="582"/>
      <c r="DQ173" s="582"/>
      <c r="DR173" s="582"/>
      <c r="DS173" s="582"/>
      <c r="DT173" s="582"/>
      <c r="DU173" s="582"/>
      <c r="DV173" s="582"/>
      <c r="DW173" s="582"/>
      <c r="DX173" s="582"/>
      <c r="DY173" s="582"/>
      <c r="DZ173" s="582"/>
      <c r="EA173" s="582"/>
      <c r="EB173" s="582"/>
      <c r="EC173" s="582"/>
      <c r="ED173" s="582"/>
      <c r="EE173" s="582"/>
      <c r="EF173" s="582"/>
      <c r="EG173" s="582"/>
      <c r="EH173" s="582"/>
      <c r="EI173" s="582"/>
      <c r="EJ173" s="582"/>
      <c r="EK173" s="582"/>
      <c r="EL173" s="582"/>
      <c r="EM173" s="582"/>
      <c r="EN173" s="582"/>
      <c r="EO173" s="582"/>
      <c r="EP173" s="582"/>
      <c r="EQ173" s="582"/>
      <c r="ER173" s="582"/>
      <c r="ES173" s="582"/>
      <c r="ET173" s="582"/>
      <c r="EU173" s="582"/>
      <c r="EV173" s="582"/>
      <c r="EW173" s="582"/>
      <c r="EX173" s="582"/>
      <c r="EY173" s="582"/>
      <c r="EZ173" s="582"/>
      <c r="FA173" s="582"/>
      <c r="FB173" s="582"/>
      <c r="FC173" s="582"/>
      <c r="FD173" s="582"/>
      <c r="FE173" s="582"/>
      <c r="FF173" s="217"/>
      <c r="FG173" s="217"/>
      <c r="FH173" s="217"/>
      <c r="FI173" s="217"/>
    </row>
    <row r="174" spans="1:165" x14ac:dyDescent="0.2">
      <c r="A174" s="582" t="s">
        <v>490</v>
      </c>
      <c r="B174" s="582"/>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2"/>
      <c r="AL174" s="582"/>
      <c r="AM174" s="582"/>
      <c r="AN174" s="582"/>
      <c r="AO174" s="582"/>
      <c r="AP174" s="582"/>
      <c r="AQ174" s="582"/>
      <c r="AR174" s="582"/>
      <c r="AS174" s="582"/>
      <c r="AT174" s="582"/>
      <c r="AU174" s="582"/>
      <c r="AV174" s="582"/>
      <c r="AW174" s="582"/>
      <c r="AX174" s="582"/>
      <c r="AY174" s="582"/>
      <c r="AZ174" s="582"/>
      <c r="BA174" s="582"/>
      <c r="BB174" s="582"/>
      <c r="BC174" s="582"/>
      <c r="BD174" s="582"/>
      <c r="BE174" s="582"/>
      <c r="BF174" s="582"/>
      <c r="BG174" s="582"/>
      <c r="BH174" s="582"/>
      <c r="BI174" s="582"/>
      <c r="BJ174" s="582"/>
      <c r="BK174" s="582"/>
      <c r="BL174" s="582"/>
      <c r="BM174" s="582"/>
      <c r="BN174" s="582"/>
      <c r="BO174" s="582"/>
      <c r="BP174" s="582"/>
      <c r="BQ174" s="582"/>
      <c r="BR174" s="582"/>
      <c r="BS174" s="582"/>
      <c r="BT174" s="582"/>
      <c r="BU174" s="582"/>
      <c r="BV174" s="582"/>
      <c r="BW174" s="582"/>
      <c r="BX174" s="582"/>
      <c r="BY174" s="582"/>
      <c r="BZ174" s="582"/>
      <c r="CA174" s="582"/>
      <c r="CB174" s="582"/>
      <c r="CC174" s="582"/>
      <c r="CD174" s="582"/>
      <c r="CE174" s="582"/>
      <c r="CF174" s="582"/>
      <c r="CG174" s="582"/>
      <c r="CH174" s="582"/>
      <c r="CI174" s="582"/>
      <c r="CJ174" s="582"/>
      <c r="CK174" s="582"/>
      <c r="CL174" s="582"/>
      <c r="CM174" s="582"/>
      <c r="CN174" s="582"/>
      <c r="CO174" s="582"/>
      <c r="CP174" s="582"/>
      <c r="CQ174" s="582"/>
      <c r="CR174" s="582"/>
      <c r="CS174" s="582"/>
      <c r="CT174" s="582"/>
      <c r="CU174" s="582"/>
      <c r="CV174" s="582"/>
      <c r="CW174" s="582"/>
      <c r="CX174" s="582"/>
      <c r="CY174" s="582"/>
      <c r="CZ174" s="582"/>
      <c r="DA174" s="582"/>
      <c r="DB174" s="582"/>
      <c r="DC174" s="582"/>
      <c r="DD174" s="582"/>
      <c r="DE174" s="582"/>
      <c r="DF174" s="582"/>
      <c r="DG174" s="582"/>
      <c r="DH174" s="582"/>
      <c r="DI174" s="582"/>
      <c r="DJ174" s="582"/>
      <c r="DK174" s="582"/>
      <c r="DL174" s="582"/>
      <c r="DM174" s="582"/>
      <c r="DN174" s="582"/>
      <c r="DO174" s="582"/>
      <c r="DP174" s="582"/>
      <c r="DQ174" s="582"/>
      <c r="DR174" s="582"/>
      <c r="DS174" s="582"/>
      <c r="DT174" s="582"/>
      <c r="DU174" s="582"/>
      <c r="DV174" s="582"/>
      <c r="DW174" s="582"/>
      <c r="DX174" s="582"/>
      <c r="DY174" s="582"/>
      <c r="DZ174" s="582"/>
      <c r="EA174" s="582"/>
      <c r="EB174" s="582"/>
      <c r="EC174" s="582"/>
      <c r="ED174" s="582"/>
      <c r="EE174" s="582"/>
      <c r="EF174" s="582"/>
      <c r="EG174" s="582"/>
      <c r="EH174" s="582"/>
      <c r="EI174" s="582"/>
      <c r="EJ174" s="582"/>
      <c r="EK174" s="582"/>
      <c r="EL174" s="582"/>
      <c r="EM174" s="582"/>
      <c r="EN174" s="582"/>
      <c r="EO174" s="582"/>
      <c r="EP174" s="582"/>
      <c r="EQ174" s="582"/>
      <c r="ER174" s="582"/>
      <c r="ES174" s="582"/>
      <c r="ET174" s="582"/>
      <c r="EU174" s="582"/>
      <c r="EV174" s="582"/>
      <c r="EW174" s="582"/>
      <c r="EX174" s="582"/>
      <c r="EY174" s="582"/>
      <c r="EZ174" s="582"/>
      <c r="FA174" s="582"/>
      <c r="FB174" s="582"/>
      <c r="FC174" s="582"/>
      <c r="FD174" s="582"/>
      <c r="FE174" s="582"/>
      <c r="FF174" s="217"/>
      <c r="FG174" s="217"/>
      <c r="FH174" s="217"/>
      <c r="FI174" s="217"/>
    </row>
    <row r="175" spans="1:165" x14ac:dyDescent="0.2">
      <c r="A175" s="583" t="s">
        <v>491</v>
      </c>
      <c r="B175" s="583"/>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3"/>
      <c r="AL175" s="583"/>
      <c r="AM175" s="583"/>
      <c r="AN175" s="583"/>
      <c r="AO175" s="583"/>
      <c r="AP175" s="583"/>
      <c r="AQ175" s="583"/>
      <c r="AR175" s="583"/>
      <c r="AS175" s="583"/>
      <c r="AT175" s="583"/>
      <c r="AU175" s="583"/>
      <c r="AV175" s="583"/>
      <c r="AW175" s="583"/>
      <c r="AX175" s="583"/>
      <c r="AY175" s="583"/>
      <c r="AZ175" s="583"/>
      <c r="BA175" s="583"/>
      <c r="BB175" s="583"/>
      <c r="BC175" s="583"/>
      <c r="BD175" s="583"/>
      <c r="BE175" s="583"/>
      <c r="BF175" s="583"/>
      <c r="BG175" s="583"/>
      <c r="BH175" s="583"/>
      <c r="BI175" s="583"/>
      <c r="BJ175" s="583"/>
      <c r="BK175" s="583"/>
      <c r="BL175" s="583"/>
      <c r="BM175" s="583"/>
      <c r="BN175" s="583"/>
      <c r="BO175" s="583"/>
      <c r="BP175" s="583"/>
      <c r="BQ175" s="583"/>
      <c r="BR175" s="583"/>
      <c r="BS175" s="583"/>
      <c r="BT175" s="583"/>
      <c r="BU175" s="583"/>
      <c r="BV175" s="583"/>
      <c r="BW175" s="583"/>
      <c r="BX175" s="583"/>
      <c r="BY175" s="583"/>
      <c r="BZ175" s="583"/>
      <c r="CA175" s="583"/>
      <c r="CB175" s="583"/>
      <c r="CC175" s="583"/>
      <c r="CD175" s="583"/>
      <c r="CE175" s="583"/>
      <c r="CF175" s="583"/>
      <c r="CG175" s="583"/>
      <c r="CH175" s="583"/>
      <c r="CI175" s="583"/>
      <c r="CJ175" s="583"/>
      <c r="CK175" s="583"/>
      <c r="CL175" s="583"/>
      <c r="CM175" s="583"/>
      <c r="CN175" s="583"/>
      <c r="CO175" s="583"/>
      <c r="CP175" s="583"/>
      <c r="CQ175" s="583"/>
      <c r="CR175" s="583"/>
      <c r="CS175" s="583"/>
      <c r="CT175" s="583"/>
      <c r="CU175" s="583"/>
      <c r="CV175" s="583"/>
      <c r="CW175" s="583"/>
      <c r="CX175" s="583"/>
      <c r="CY175" s="583"/>
      <c r="CZ175" s="583"/>
      <c r="DA175" s="583"/>
      <c r="DB175" s="583"/>
      <c r="DC175" s="583"/>
      <c r="DD175" s="583"/>
      <c r="DE175" s="583"/>
      <c r="DF175" s="583"/>
      <c r="DG175" s="583"/>
      <c r="DH175" s="583"/>
      <c r="DI175" s="583"/>
      <c r="DJ175" s="583"/>
      <c r="DK175" s="583"/>
      <c r="DL175" s="583"/>
      <c r="DM175" s="583"/>
      <c r="DN175" s="583"/>
      <c r="DO175" s="583"/>
      <c r="DP175" s="583"/>
      <c r="DQ175" s="583"/>
      <c r="DR175" s="583"/>
      <c r="DS175" s="583"/>
      <c r="DT175" s="583"/>
      <c r="DU175" s="583"/>
      <c r="DV175" s="583"/>
      <c r="DW175" s="583"/>
      <c r="DX175" s="583"/>
      <c r="DY175" s="583"/>
      <c r="DZ175" s="583"/>
      <c r="EA175" s="583"/>
      <c r="EB175" s="583"/>
      <c r="EC175" s="583"/>
      <c r="ED175" s="583"/>
      <c r="EE175" s="583"/>
      <c r="EF175" s="583"/>
      <c r="EG175" s="583"/>
      <c r="EH175" s="583"/>
      <c r="EI175" s="583"/>
      <c r="EJ175" s="583"/>
      <c r="EK175" s="583"/>
      <c r="EL175" s="583"/>
      <c r="EM175" s="583"/>
      <c r="EN175" s="583"/>
      <c r="EO175" s="583"/>
      <c r="EP175" s="583"/>
      <c r="EQ175" s="583"/>
      <c r="ER175" s="583"/>
      <c r="ES175" s="583"/>
      <c r="ET175" s="583"/>
      <c r="EU175" s="583"/>
      <c r="EV175" s="583"/>
      <c r="EW175" s="583"/>
      <c r="EX175" s="583"/>
      <c r="EY175" s="583"/>
      <c r="EZ175" s="583"/>
      <c r="FA175" s="583"/>
      <c r="FB175" s="583"/>
      <c r="FC175" s="583"/>
      <c r="FD175" s="583"/>
      <c r="FE175" s="583"/>
      <c r="FF175" s="217"/>
      <c r="FG175" s="217"/>
      <c r="FH175" s="217"/>
      <c r="FI175" s="217"/>
    </row>
    <row r="176" spans="1:165" x14ac:dyDescent="0.2">
      <c r="A176" s="433" t="s">
        <v>492</v>
      </c>
      <c r="B176" s="433"/>
      <c r="C176" s="433"/>
      <c r="D176" s="433"/>
      <c r="E176" s="433"/>
      <c r="F176" s="433"/>
      <c r="G176" s="433"/>
      <c r="H176" s="433"/>
      <c r="I176" s="433"/>
      <c r="J176" s="433"/>
      <c r="K176" s="433"/>
      <c r="L176" s="433"/>
      <c r="M176" s="433"/>
      <c r="N176" s="433"/>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BH176" s="433"/>
      <c r="BI176" s="433"/>
      <c r="BJ176" s="433"/>
      <c r="BK176" s="433"/>
      <c r="BL176" s="433"/>
      <c r="BM176" s="433"/>
      <c r="BN176" s="433"/>
      <c r="BO176" s="433"/>
      <c r="BP176" s="433"/>
      <c r="BQ176" s="433"/>
      <c r="BR176" s="433"/>
      <c r="BS176" s="433"/>
      <c r="BT176" s="433"/>
      <c r="BU176" s="433"/>
      <c r="BV176" s="433"/>
      <c r="BW176" s="433"/>
      <c r="BX176" s="433"/>
      <c r="BY176" s="433"/>
      <c r="BZ176" s="433"/>
      <c r="CA176" s="433"/>
      <c r="CB176" s="433"/>
      <c r="CC176" s="433"/>
      <c r="CD176" s="433"/>
      <c r="CE176" s="433"/>
      <c r="CF176" s="433"/>
      <c r="CG176" s="433"/>
      <c r="CH176" s="433"/>
      <c r="CI176" s="433"/>
      <c r="CJ176" s="433"/>
      <c r="CK176" s="433"/>
      <c r="CL176" s="433"/>
      <c r="CM176" s="433"/>
      <c r="CN176" s="433"/>
      <c r="CO176" s="433"/>
      <c r="CP176" s="433"/>
      <c r="CQ176" s="433"/>
      <c r="CR176" s="433"/>
      <c r="CS176" s="433"/>
      <c r="CT176" s="433"/>
      <c r="CU176" s="433"/>
      <c r="CV176" s="433"/>
      <c r="CW176" s="433"/>
      <c r="CX176" s="433"/>
      <c r="CY176" s="433"/>
      <c r="CZ176" s="433"/>
      <c r="DA176" s="433"/>
      <c r="DB176" s="433"/>
      <c r="DC176" s="433"/>
      <c r="DD176" s="433"/>
      <c r="DE176" s="433"/>
      <c r="DF176" s="433"/>
      <c r="DG176" s="433"/>
      <c r="DH176" s="433"/>
      <c r="DI176" s="433"/>
      <c r="DJ176" s="433"/>
      <c r="DK176" s="433"/>
      <c r="DL176" s="433"/>
      <c r="DM176" s="433"/>
      <c r="DN176" s="433"/>
      <c r="DO176" s="433"/>
      <c r="DP176" s="433"/>
      <c r="DQ176" s="433"/>
      <c r="DR176" s="433"/>
      <c r="DS176" s="433"/>
      <c r="DT176" s="433"/>
      <c r="DU176" s="433"/>
      <c r="DV176" s="433"/>
      <c r="DW176" s="433"/>
      <c r="DX176" s="433"/>
      <c r="DY176" s="433"/>
      <c r="DZ176" s="433"/>
      <c r="EA176" s="433"/>
      <c r="EB176" s="433"/>
      <c r="EC176" s="433"/>
      <c r="ED176" s="433"/>
      <c r="EE176" s="433"/>
      <c r="EF176" s="433"/>
      <c r="EG176" s="433"/>
      <c r="EH176" s="433"/>
      <c r="EI176" s="433"/>
      <c r="EJ176" s="433"/>
      <c r="EK176" s="433"/>
      <c r="EL176" s="433"/>
      <c r="EM176" s="433"/>
      <c r="EN176" s="433"/>
      <c r="EO176" s="433"/>
      <c r="EP176" s="433"/>
      <c r="EQ176" s="433"/>
      <c r="ER176" s="433"/>
      <c r="ES176" s="433"/>
      <c r="ET176" s="433"/>
      <c r="EU176" s="433"/>
      <c r="EV176" s="433"/>
      <c r="EW176" s="433"/>
      <c r="EX176" s="433"/>
      <c r="EY176" s="433"/>
      <c r="EZ176" s="433"/>
      <c r="FA176" s="433"/>
      <c r="FB176" s="433"/>
      <c r="FC176" s="433"/>
      <c r="FD176" s="433"/>
      <c r="FE176" s="433"/>
      <c r="FF176" s="217"/>
      <c r="FG176" s="217"/>
      <c r="FH176" s="217"/>
      <c r="FI176" s="217"/>
    </row>
    <row r="177" spans="1:165" x14ac:dyDescent="0.2">
      <c r="A177" s="582" t="s">
        <v>493</v>
      </c>
      <c r="B177" s="582"/>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82"/>
      <c r="BA177" s="582"/>
      <c r="BB177" s="582"/>
      <c r="BC177" s="582"/>
      <c r="BD177" s="582"/>
      <c r="BE177" s="582"/>
      <c r="BF177" s="582"/>
      <c r="BG177" s="582"/>
      <c r="BH177" s="582"/>
      <c r="BI177" s="582"/>
      <c r="BJ177" s="582"/>
      <c r="BK177" s="582"/>
      <c r="BL177" s="582"/>
      <c r="BM177" s="582"/>
      <c r="BN177" s="582"/>
      <c r="BO177" s="582"/>
      <c r="BP177" s="582"/>
      <c r="BQ177" s="582"/>
      <c r="BR177" s="582"/>
      <c r="BS177" s="582"/>
      <c r="BT177" s="582"/>
      <c r="BU177" s="582"/>
      <c r="BV177" s="582"/>
      <c r="BW177" s="582"/>
      <c r="BX177" s="582"/>
      <c r="BY177" s="582"/>
      <c r="BZ177" s="582"/>
      <c r="CA177" s="582"/>
      <c r="CB177" s="582"/>
      <c r="CC177" s="582"/>
      <c r="CD177" s="582"/>
      <c r="CE177" s="582"/>
      <c r="CF177" s="582"/>
      <c r="CG177" s="582"/>
      <c r="CH177" s="582"/>
      <c r="CI177" s="582"/>
      <c r="CJ177" s="582"/>
      <c r="CK177" s="582"/>
      <c r="CL177" s="582"/>
      <c r="CM177" s="582"/>
      <c r="CN177" s="582"/>
      <c r="CO177" s="582"/>
      <c r="CP177" s="582"/>
      <c r="CQ177" s="582"/>
      <c r="CR177" s="582"/>
      <c r="CS177" s="582"/>
      <c r="CT177" s="582"/>
      <c r="CU177" s="582"/>
      <c r="CV177" s="582"/>
      <c r="CW177" s="582"/>
      <c r="CX177" s="582"/>
      <c r="CY177" s="582"/>
      <c r="CZ177" s="582"/>
      <c r="DA177" s="582"/>
      <c r="DB177" s="582"/>
      <c r="DC177" s="582"/>
      <c r="DD177" s="582"/>
      <c r="DE177" s="582"/>
      <c r="DF177" s="582"/>
      <c r="DG177" s="582"/>
      <c r="DH177" s="582"/>
      <c r="DI177" s="582"/>
      <c r="DJ177" s="582"/>
      <c r="DK177" s="582"/>
      <c r="DL177" s="582"/>
      <c r="DM177" s="582"/>
      <c r="DN177" s="582"/>
      <c r="DO177" s="582"/>
      <c r="DP177" s="582"/>
      <c r="DQ177" s="582"/>
      <c r="DR177" s="582"/>
      <c r="DS177" s="582"/>
      <c r="DT177" s="582"/>
      <c r="DU177" s="582"/>
      <c r="DV177" s="582"/>
      <c r="DW177" s="582"/>
      <c r="DX177" s="582"/>
      <c r="DY177" s="582"/>
      <c r="DZ177" s="582"/>
      <c r="EA177" s="582"/>
      <c r="EB177" s="582"/>
      <c r="EC177" s="582"/>
      <c r="ED177" s="582"/>
      <c r="EE177" s="582"/>
      <c r="EF177" s="582"/>
      <c r="EG177" s="582"/>
      <c r="EH177" s="582"/>
      <c r="EI177" s="582"/>
      <c r="EJ177" s="582"/>
      <c r="EK177" s="582"/>
      <c r="EL177" s="582"/>
      <c r="EM177" s="582"/>
      <c r="EN177" s="582"/>
      <c r="EO177" s="582"/>
      <c r="EP177" s="582"/>
      <c r="EQ177" s="582"/>
      <c r="ER177" s="582"/>
      <c r="ES177" s="582"/>
      <c r="ET177" s="582"/>
      <c r="EU177" s="582"/>
      <c r="EV177" s="582"/>
      <c r="EW177" s="582"/>
      <c r="EX177" s="582"/>
      <c r="EY177" s="582"/>
      <c r="EZ177" s="582"/>
      <c r="FA177" s="582"/>
      <c r="FB177" s="582"/>
      <c r="FC177" s="582"/>
      <c r="FD177" s="582"/>
      <c r="FE177" s="582"/>
      <c r="FF177" s="217"/>
      <c r="FG177" s="217"/>
      <c r="FH177" s="217"/>
      <c r="FI177" s="217"/>
    </row>
  </sheetData>
  <autoFilter ref="A103:GJ16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5" showButton="0"/>
    <filterColumn colId="76" showButton="0"/>
    <filterColumn colId="77" showButton="0"/>
    <filterColumn colId="78" showButton="0"/>
    <filterColumn colId="79" showButton="0"/>
    <filterColumn colId="80" showButton="0"/>
    <filterColumn colId="81"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5" showButton="0"/>
    <filterColumn colId="136"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autoFilter>
  <mergeCells count="1121">
    <mergeCell ref="A162:BW162"/>
    <mergeCell ref="BX162:CE162"/>
    <mergeCell ref="CF162:CR162"/>
    <mergeCell ref="CS162:DE162"/>
    <mergeCell ref="DF162:DR162"/>
    <mergeCell ref="DS162:EE162"/>
    <mergeCell ref="EF162:ER162"/>
    <mergeCell ref="ES162:FE162"/>
    <mergeCell ref="A170:FE170"/>
    <mergeCell ref="A171:FE171"/>
    <mergeCell ref="A172:FE172"/>
    <mergeCell ref="A173:FE173"/>
    <mergeCell ref="A174:FE174"/>
    <mergeCell ref="A175:FE175"/>
    <mergeCell ref="A176:FE176"/>
    <mergeCell ref="A177:FE177"/>
    <mergeCell ref="A159:BW159"/>
    <mergeCell ref="BX159:CE159"/>
    <mergeCell ref="CF159:CR159"/>
    <mergeCell ref="CS159:DE159"/>
    <mergeCell ref="DF159:DR159"/>
    <mergeCell ref="DS159:EE159"/>
    <mergeCell ref="EF159:ER159"/>
    <mergeCell ref="ES159:FE159"/>
    <mergeCell ref="A160:BW160"/>
    <mergeCell ref="BX160:CE160"/>
    <mergeCell ref="CF160:CR160"/>
    <mergeCell ref="CS160:DE160"/>
    <mergeCell ref="DF160:DR160"/>
    <mergeCell ref="DS160:EE160"/>
    <mergeCell ref="EF160:ER160"/>
    <mergeCell ref="ES160:FE160"/>
    <mergeCell ref="EF39:ER39"/>
    <mergeCell ref="ES39:FE39"/>
    <mergeCell ref="A161:BW161"/>
    <mergeCell ref="BX161:CE161"/>
    <mergeCell ref="CF161:CR161"/>
    <mergeCell ref="CS161:DE161"/>
    <mergeCell ref="DF161:DR161"/>
    <mergeCell ref="DS161:EE161"/>
    <mergeCell ref="EF161:ER161"/>
    <mergeCell ref="ES161:FE161"/>
    <mergeCell ref="ES156:FE156"/>
    <mergeCell ref="A157:BW157"/>
    <mergeCell ref="BX157:CE157"/>
    <mergeCell ref="CF157:CR157"/>
    <mergeCell ref="CS157:DE157"/>
    <mergeCell ref="DF157:DR157"/>
    <mergeCell ref="DS157:EE157"/>
    <mergeCell ref="EF157:ER157"/>
    <mergeCell ref="ES157:FE157"/>
    <mergeCell ref="A158:BW158"/>
    <mergeCell ref="BX158:CE158"/>
    <mergeCell ref="CF158:CR158"/>
    <mergeCell ref="CS158:DE158"/>
    <mergeCell ref="DF158:DR158"/>
    <mergeCell ref="DS158:EE158"/>
    <mergeCell ref="EF158:ER158"/>
    <mergeCell ref="ES158:FE158"/>
    <mergeCell ref="A40:BW40"/>
    <mergeCell ref="A39:BW39"/>
    <mergeCell ref="BX39:CE39"/>
    <mergeCell ref="CF39:CR39"/>
    <mergeCell ref="A64:BW64"/>
    <mergeCell ref="DW2:FE2"/>
    <mergeCell ref="DW3:FE3"/>
    <mergeCell ref="A15:AA15"/>
    <mergeCell ref="EL8:FE8"/>
    <mergeCell ref="DW9:DX9"/>
    <mergeCell ref="DY9:EA9"/>
    <mergeCell ref="EB9:EC9"/>
    <mergeCell ref="EE9:ES9"/>
    <mergeCell ref="ET9:EV9"/>
    <mergeCell ref="EW9:EY9"/>
    <mergeCell ref="DW4:FE4"/>
    <mergeCell ref="DW5:FE5"/>
    <mergeCell ref="DW6:FE6"/>
    <mergeCell ref="DW7:EI7"/>
    <mergeCell ref="EL7:FE7"/>
    <mergeCell ref="CS11:CU11"/>
    <mergeCell ref="AY12:BE12"/>
    <mergeCell ref="BF12:BH12"/>
    <mergeCell ref="BI12:CD12"/>
    <mergeCell ref="CE12:CG12"/>
    <mergeCell ref="CH12:CL12"/>
    <mergeCell ref="CM12:CO12"/>
    <mergeCell ref="CP12:CX12"/>
    <mergeCell ref="DW8:EI8"/>
    <mergeCell ref="ES15:FE15"/>
    <mergeCell ref="AB16:DP16"/>
    <mergeCell ref="ES16:FE16"/>
    <mergeCell ref="ES17:FE17"/>
    <mergeCell ref="ES18:FE18"/>
    <mergeCell ref="ES12:FE13"/>
    <mergeCell ref="BG14:BJ14"/>
    <mergeCell ref="BK14:BM14"/>
    <mergeCell ref="BN14:BO14"/>
    <mergeCell ref="BQ14:CE14"/>
    <mergeCell ref="CF14:CH14"/>
    <mergeCell ref="CI14:CK14"/>
    <mergeCell ref="ES14:FE14"/>
    <mergeCell ref="EL25:EN25"/>
    <mergeCell ref="EO25:ER25"/>
    <mergeCell ref="ES25:FE26"/>
    <mergeCell ref="DF26:DR26"/>
    <mergeCell ref="DS26:EE26"/>
    <mergeCell ref="EF26:ER26"/>
    <mergeCell ref="K19:DP19"/>
    <mergeCell ref="ES19:FE19"/>
    <mergeCell ref="ES20:FE20"/>
    <mergeCell ref="A22:FE22"/>
    <mergeCell ref="A24:BW26"/>
    <mergeCell ref="BX24:CE26"/>
    <mergeCell ref="CF24:CR26"/>
    <mergeCell ref="CS24:DE26"/>
    <mergeCell ref="DF24:FE24"/>
    <mergeCell ref="DF25:DK25"/>
    <mergeCell ref="DL25:DN25"/>
    <mergeCell ref="DO25:DR25"/>
    <mergeCell ref="DS25:DX25"/>
    <mergeCell ref="DY25:EA25"/>
    <mergeCell ref="EB25:EE25"/>
    <mergeCell ref="EF25:EK25"/>
    <mergeCell ref="DS27:EE27"/>
    <mergeCell ref="EF27:ER27"/>
    <mergeCell ref="ES27:FE27"/>
    <mergeCell ref="BX28:CE28"/>
    <mergeCell ref="CF28:CR28"/>
    <mergeCell ref="CS28:DE28"/>
    <mergeCell ref="DF28:DR28"/>
    <mergeCell ref="DS28:EE28"/>
    <mergeCell ref="EF28:ER28"/>
    <mergeCell ref="ES28:FE28"/>
    <mergeCell ref="A27:BW27"/>
    <mergeCell ref="BX27:CE27"/>
    <mergeCell ref="CF27:CR27"/>
    <mergeCell ref="CS27:DE27"/>
    <mergeCell ref="DF27:DR27"/>
    <mergeCell ref="DS29:EE29"/>
    <mergeCell ref="EF29:ER29"/>
    <mergeCell ref="ES29:FE29"/>
    <mergeCell ref="A30:BW30"/>
    <mergeCell ref="BX30:CE30"/>
    <mergeCell ref="CF30:CR30"/>
    <mergeCell ref="CS30:DE30"/>
    <mergeCell ref="DF30:DR30"/>
    <mergeCell ref="DS30:EE30"/>
    <mergeCell ref="EF30:ER30"/>
    <mergeCell ref="ES30:FE30"/>
    <mergeCell ref="A29:BW29"/>
    <mergeCell ref="BX29:CE29"/>
    <mergeCell ref="CF29:CR29"/>
    <mergeCell ref="CS29:DE29"/>
    <mergeCell ref="DF29:DR29"/>
    <mergeCell ref="DS31:EE31"/>
    <mergeCell ref="EF31:ER31"/>
    <mergeCell ref="ES31:FE31"/>
    <mergeCell ref="A32:BW32"/>
    <mergeCell ref="A33:BW33"/>
    <mergeCell ref="A31:BW31"/>
    <mergeCell ref="BX31:CE31"/>
    <mergeCell ref="CF31:CR31"/>
    <mergeCell ref="CS31:DE31"/>
    <mergeCell ref="DF31:DR31"/>
    <mergeCell ref="A35:BW35"/>
    <mergeCell ref="BX32:CE32"/>
    <mergeCell ref="CF32:CR32"/>
    <mergeCell ref="CS32:DE32"/>
    <mergeCell ref="DF32:DR32"/>
    <mergeCell ref="DS32:EE32"/>
    <mergeCell ref="EF32:ER32"/>
    <mergeCell ref="ES32:FE32"/>
    <mergeCell ref="BX33:CE33"/>
    <mergeCell ref="CF33:CR33"/>
    <mergeCell ref="CS33:DE33"/>
    <mergeCell ref="DF33:DR33"/>
    <mergeCell ref="DS33:EE33"/>
    <mergeCell ref="EF33:ER33"/>
    <mergeCell ref="BX34:CE34"/>
    <mergeCell ref="DS34:EE34"/>
    <mergeCell ref="EF34:ER34"/>
    <mergeCell ref="ES34:FE34"/>
    <mergeCell ref="BX35:CE35"/>
    <mergeCell ref="CF35:CR35"/>
    <mergeCell ref="CS35:DE35"/>
    <mergeCell ref="DF35:DR35"/>
    <mergeCell ref="DS35:EE35"/>
    <mergeCell ref="EF35:ER35"/>
    <mergeCell ref="ES35:FE35"/>
    <mergeCell ref="A36:BW36"/>
    <mergeCell ref="BX36:CE36"/>
    <mergeCell ref="CF36:CR36"/>
    <mergeCell ref="CS36:DE36"/>
    <mergeCell ref="DF36:DR36"/>
    <mergeCell ref="DS36:EE36"/>
    <mergeCell ref="EF36:ER36"/>
    <mergeCell ref="ES36:FE36"/>
    <mergeCell ref="A34:BW34"/>
    <mergeCell ref="DS37:EE37"/>
    <mergeCell ref="EF37:ER37"/>
    <mergeCell ref="ES37:FE37"/>
    <mergeCell ref="BX38:CE38"/>
    <mergeCell ref="CF38:CR38"/>
    <mergeCell ref="CS38:DE38"/>
    <mergeCell ref="DF38:DR38"/>
    <mergeCell ref="A37:BW37"/>
    <mergeCell ref="BX37:CE37"/>
    <mergeCell ref="CF37:CR37"/>
    <mergeCell ref="CS37:DE37"/>
    <mergeCell ref="DF37:DR37"/>
    <mergeCell ref="CF34:CR34"/>
    <mergeCell ref="CS34:DE34"/>
    <mergeCell ref="DF34:DR34"/>
    <mergeCell ref="CS39:DE39"/>
    <mergeCell ref="DF39:DR39"/>
    <mergeCell ref="A42:BW42"/>
    <mergeCell ref="BX42:CE42"/>
    <mergeCell ref="CF42:CR42"/>
    <mergeCell ref="CS42:DE42"/>
    <mergeCell ref="DF42:DR42"/>
    <mergeCell ref="DS42:EE42"/>
    <mergeCell ref="EF42:ER42"/>
    <mergeCell ref="ES42:FE42"/>
    <mergeCell ref="A43:BW43"/>
    <mergeCell ref="A41:BW41"/>
    <mergeCell ref="A45:BW45"/>
    <mergeCell ref="BX43:CE44"/>
    <mergeCell ref="CF43:CR44"/>
    <mergeCell ref="CS43:DE44"/>
    <mergeCell ref="DF43:DR44"/>
    <mergeCell ref="DS43:EE44"/>
    <mergeCell ref="EF43:ER44"/>
    <mergeCell ref="ES43:FE44"/>
    <mergeCell ref="BX45:CE45"/>
    <mergeCell ref="CF45:CR45"/>
    <mergeCell ref="CS45:DE45"/>
    <mergeCell ref="DF45:DR45"/>
    <mergeCell ref="BX40:CE41"/>
    <mergeCell ref="CF40:CR41"/>
    <mergeCell ref="CS40:DE41"/>
    <mergeCell ref="DF40:DR41"/>
    <mergeCell ref="DS40:EE41"/>
    <mergeCell ref="EF40:ER41"/>
    <mergeCell ref="ES40:FE41"/>
    <mergeCell ref="DS39:EE39"/>
    <mergeCell ref="A46:BW46"/>
    <mergeCell ref="BX46:CE46"/>
    <mergeCell ref="CF46:CR46"/>
    <mergeCell ref="CS46:DE46"/>
    <mergeCell ref="DF46:DR46"/>
    <mergeCell ref="DS46:EE46"/>
    <mergeCell ref="EF46:ER46"/>
    <mergeCell ref="ES46:FE46"/>
    <mergeCell ref="A44:BW44"/>
    <mergeCell ref="DS47:EE48"/>
    <mergeCell ref="EF47:ER48"/>
    <mergeCell ref="ES47:FE48"/>
    <mergeCell ref="A48:BW48"/>
    <mergeCell ref="A49:BW49"/>
    <mergeCell ref="BX49:CE49"/>
    <mergeCell ref="CF49:CR49"/>
    <mergeCell ref="CS49:DE49"/>
    <mergeCell ref="DF49:DR49"/>
    <mergeCell ref="DS49:EE49"/>
    <mergeCell ref="EF49:ER49"/>
    <mergeCell ref="ES49:FE49"/>
    <mergeCell ref="A47:BW47"/>
    <mergeCell ref="BX47:CE48"/>
    <mergeCell ref="CF47:CR48"/>
    <mergeCell ref="CS47:DE48"/>
    <mergeCell ref="DF47:DR48"/>
    <mergeCell ref="DS50:EE50"/>
    <mergeCell ref="EF50:ER50"/>
    <mergeCell ref="ES50:FE50"/>
    <mergeCell ref="A51:BW51"/>
    <mergeCell ref="BX51:CE51"/>
    <mergeCell ref="CF51:CR51"/>
    <mergeCell ref="CS51:DE51"/>
    <mergeCell ref="DF51:DR51"/>
    <mergeCell ref="DS51:EE51"/>
    <mergeCell ref="EF51:ER51"/>
    <mergeCell ref="ES51:FE51"/>
    <mergeCell ref="A50:BW50"/>
    <mergeCell ref="BX50:CE50"/>
    <mergeCell ref="CF50:CR50"/>
    <mergeCell ref="CS50:DE50"/>
    <mergeCell ref="DF50:DR50"/>
    <mergeCell ref="DS52:EE53"/>
    <mergeCell ref="EF52:ER53"/>
    <mergeCell ref="ES52:FE53"/>
    <mergeCell ref="A53:BW53"/>
    <mergeCell ref="A54:BW54"/>
    <mergeCell ref="BX54:CE54"/>
    <mergeCell ref="CF54:CR54"/>
    <mergeCell ref="CS54:DE54"/>
    <mergeCell ref="DF54:DR54"/>
    <mergeCell ref="DS54:EE54"/>
    <mergeCell ref="EF54:ER54"/>
    <mergeCell ref="ES54:FE54"/>
    <mergeCell ref="A52:BW52"/>
    <mergeCell ref="BX52:CE53"/>
    <mergeCell ref="CF52:CR53"/>
    <mergeCell ref="CS52:DE53"/>
    <mergeCell ref="DF52:DR53"/>
    <mergeCell ref="DS55:EE55"/>
    <mergeCell ref="EF55:ER55"/>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7:EE57"/>
    <mergeCell ref="EF57:ER57"/>
    <mergeCell ref="ES57:FE57"/>
    <mergeCell ref="A58:BW58"/>
    <mergeCell ref="BX58:CE58"/>
    <mergeCell ref="CF58:CR58"/>
    <mergeCell ref="CS58:DE58"/>
    <mergeCell ref="DF58:DR58"/>
    <mergeCell ref="DS58:EE58"/>
    <mergeCell ref="EF58:ER58"/>
    <mergeCell ref="ES58:FE58"/>
    <mergeCell ref="A57:BW57"/>
    <mergeCell ref="BX57:CE57"/>
    <mergeCell ref="CF57:CR57"/>
    <mergeCell ref="CS57:DE57"/>
    <mergeCell ref="DF57:DR57"/>
    <mergeCell ref="DS59:EE59"/>
    <mergeCell ref="EF59:ER59"/>
    <mergeCell ref="ES59:FE59"/>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61:EE61"/>
    <mergeCell ref="EF61:ER61"/>
    <mergeCell ref="ES61:FE61"/>
    <mergeCell ref="A63:BW63"/>
    <mergeCell ref="BX63:CE63"/>
    <mergeCell ref="CF63:CR63"/>
    <mergeCell ref="CS63:DE63"/>
    <mergeCell ref="DF63:DR63"/>
    <mergeCell ref="DS63:EE63"/>
    <mergeCell ref="EF63:ER63"/>
    <mergeCell ref="ES63:FE63"/>
    <mergeCell ref="A61:BW61"/>
    <mergeCell ref="BX61:CE61"/>
    <mergeCell ref="CF61:CR61"/>
    <mergeCell ref="CS61:DE61"/>
    <mergeCell ref="DF61:DR61"/>
    <mergeCell ref="A62:BW62"/>
    <mergeCell ref="BX62:CE62"/>
    <mergeCell ref="CF62:CR62"/>
    <mergeCell ref="CS62:DE62"/>
    <mergeCell ref="DF62:DR62"/>
    <mergeCell ref="DS65:EE65"/>
    <mergeCell ref="EF65:ER65"/>
    <mergeCell ref="ES65:FE65"/>
    <mergeCell ref="A66:BW66"/>
    <mergeCell ref="BX66:CE66"/>
    <mergeCell ref="CF66:CR66"/>
    <mergeCell ref="CS66:DE66"/>
    <mergeCell ref="DF66:DR66"/>
    <mergeCell ref="DS66:EE66"/>
    <mergeCell ref="EF66:ER66"/>
    <mergeCell ref="ES66:FE66"/>
    <mergeCell ref="A65:BW65"/>
    <mergeCell ref="BX65:CE65"/>
    <mergeCell ref="CF65:CR65"/>
    <mergeCell ref="CS65:DE65"/>
    <mergeCell ref="DF65:DR65"/>
    <mergeCell ref="BX64:CE64"/>
    <mergeCell ref="CF64:CR64"/>
    <mergeCell ref="CS64:DE64"/>
    <mergeCell ref="DF64:DR64"/>
    <mergeCell ref="DS64:EE64"/>
    <mergeCell ref="EF64:ER64"/>
    <mergeCell ref="ES64:FE64"/>
    <mergeCell ref="DS67:EE67"/>
    <mergeCell ref="EF67:ER67"/>
    <mergeCell ref="ES67:FE67"/>
    <mergeCell ref="A68:BW68"/>
    <mergeCell ref="BX68:CE68"/>
    <mergeCell ref="CF68:CR68"/>
    <mergeCell ref="CS68:DE68"/>
    <mergeCell ref="DF68:DR68"/>
    <mergeCell ref="DS68:EE68"/>
    <mergeCell ref="EF68:ER68"/>
    <mergeCell ref="ES68:FE68"/>
    <mergeCell ref="A67:BW67"/>
    <mergeCell ref="BX67:CE67"/>
    <mergeCell ref="CF67:CR67"/>
    <mergeCell ref="CS67:DE67"/>
    <mergeCell ref="DF67:DR67"/>
    <mergeCell ref="DS69:EE69"/>
    <mergeCell ref="EF69:ER69"/>
    <mergeCell ref="ES69:FE69"/>
    <mergeCell ref="A70:BW70"/>
    <mergeCell ref="BX70:CE70"/>
    <mergeCell ref="CF70:CR70"/>
    <mergeCell ref="CS70:DE70"/>
    <mergeCell ref="DF70:DR70"/>
    <mergeCell ref="DS70:EE70"/>
    <mergeCell ref="EF70:ER70"/>
    <mergeCell ref="ES70:FE70"/>
    <mergeCell ref="A69:BW69"/>
    <mergeCell ref="BX69:CE69"/>
    <mergeCell ref="CF69:CR69"/>
    <mergeCell ref="CS69:DE69"/>
    <mergeCell ref="DF69:DR69"/>
    <mergeCell ref="A71:BW71"/>
    <mergeCell ref="BX71:CE71"/>
    <mergeCell ref="CF71:CR71"/>
    <mergeCell ref="CS71:DE71"/>
    <mergeCell ref="DF71:DR71"/>
    <mergeCell ref="DS71:EE71"/>
    <mergeCell ref="EF71:ER71"/>
    <mergeCell ref="ES71:FE71"/>
    <mergeCell ref="DS75:EE75"/>
    <mergeCell ref="EF75:ER75"/>
    <mergeCell ref="ES75:FE75"/>
    <mergeCell ref="A76:BW76"/>
    <mergeCell ref="BX76:CE76"/>
    <mergeCell ref="CF76:CR76"/>
    <mergeCell ref="CS76:DE76"/>
    <mergeCell ref="DF76:DR76"/>
    <mergeCell ref="DS76:EE76"/>
    <mergeCell ref="EF76:ER76"/>
    <mergeCell ref="ES76:FE76"/>
    <mergeCell ref="A75:BW75"/>
    <mergeCell ref="BX75:CE75"/>
    <mergeCell ref="CF75:CR75"/>
    <mergeCell ref="CS75:DE75"/>
    <mergeCell ref="DF75:DR75"/>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3:ER73"/>
    <mergeCell ref="ES73:FE73"/>
    <mergeCell ref="DS77:EE77"/>
    <mergeCell ref="EF77:ER77"/>
    <mergeCell ref="ES77:FE77"/>
    <mergeCell ref="A78:BW78"/>
    <mergeCell ref="BX78:CE78"/>
    <mergeCell ref="CF78:CR78"/>
    <mergeCell ref="CS78:DE78"/>
    <mergeCell ref="DF78:DR78"/>
    <mergeCell ref="DS78:EE78"/>
    <mergeCell ref="EF78:ER78"/>
    <mergeCell ref="ES78:FE78"/>
    <mergeCell ref="A77:BW77"/>
    <mergeCell ref="BX77:CE77"/>
    <mergeCell ref="CF77:CR77"/>
    <mergeCell ref="CS77:DE77"/>
    <mergeCell ref="DF77:DR77"/>
    <mergeCell ref="DS79:EE79"/>
    <mergeCell ref="EF79:ER79"/>
    <mergeCell ref="ES79:FE79"/>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81:EE81"/>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83:EE83"/>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5:EE85"/>
    <mergeCell ref="EF85:ER85"/>
    <mergeCell ref="ES85:FE85"/>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7:EE87"/>
    <mergeCell ref="EF87:ER87"/>
    <mergeCell ref="ES87:FE87"/>
    <mergeCell ref="A88:BW88"/>
    <mergeCell ref="BX88:CE88"/>
    <mergeCell ref="CF88:CR88"/>
    <mergeCell ref="CS88:DE88"/>
    <mergeCell ref="DF88:DR88"/>
    <mergeCell ref="DS88:EE88"/>
    <mergeCell ref="EF88:ER88"/>
    <mergeCell ref="ES88:FE88"/>
    <mergeCell ref="A87:BW87"/>
    <mergeCell ref="BX87:CE87"/>
    <mergeCell ref="CF87:CR87"/>
    <mergeCell ref="CS87:DE87"/>
    <mergeCell ref="DF87:DR87"/>
    <mergeCell ref="DS89:EE89"/>
    <mergeCell ref="EF89:ER89"/>
    <mergeCell ref="ES89:FE89"/>
    <mergeCell ref="A90:BW90"/>
    <mergeCell ref="BX90:CE90"/>
    <mergeCell ref="CF90:CR90"/>
    <mergeCell ref="CS90:DE90"/>
    <mergeCell ref="DF90:DR90"/>
    <mergeCell ref="DS90:EE90"/>
    <mergeCell ref="EF90:ER90"/>
    <mergeCell ref="ES90:FE90"/>
    <mergeCell ref="A89:BW89"/>
    <mergeCell ref="BX89:CE89"/>
    <mergeCell ref="CF89:CR89"/>
    <mergeCell ref="CS89:DE89"/>
    <mergeCell ref="DF89:DR89"/>
    <mergeCell ref="DS91:EE91"/>
    <mergeCell ref="EF91:ER91"/>
    <mergeCell ref="ES91:FE91"/>
    <mergeCell ref="A92:BW92"/>
    <mergeCell ref="BX92:CE92"/>
    <mergeCell ref="CF92:CR92"/>
    <mergeCell ref="CS92:DE92"/>
    <mergeCell ref="DF92:DR92"/>
    <mergeCell ref="DS92:EE92"/>
    <mergeCell ref="EF92:ER92"/>
    <mergeCell ref="ES92:FE92"/>
    <mergeCell ref="A91:BW91"/>
    <mergeCell ref="BX91:CE91"/>
    <mergeCell ref="CF91:CR91"/>
    <mergeCell ref="CS91:DE91"/>
    <mergeCell ref="DF91:DR91"/>
    <mergeCell ref="DS93:EE93"/>
    <mergeCell ref="EF93:ER93"/>
    <mergeCell ref="ES93:FE93"/>
    <mergeCell ref="A94:BW94"/>
    <mergeCell ref="BX94:CE94"/>
    <mergeCell ref="CF94:CR94"/>
    <mergeCell ref="CS94:DE94"/>
    <mergeCell ref="DF94:DR94"/>
    <mergeCell ref="DS94:EE94"/>
    <mergeCell ref="EF94:ER94"/>
    <mergeCell ref="ES94:FE94"/>
    <mergeCell ref="A93:BW93"/>
    <mergeCell ref="BX93:CE93"/>
    <mergeCell ref="CF93:CR93"/>
    <mergeCell ref="CS93:DE93"/>
    <mergeCell ref="DF93:DR93"/>
    <mergeCell ref="DS95:EE95"/>
    <mergeCell ref="EF95:ER95"/>
    <mergeCell ref="ES95:FE95"/>
    <mergeCell ref="A96:BW96"/>
    <mergeCell ref="BX96:CE96"/>
    <mergeCell ref="CF96:CR96"/>
    <mergeCell ref="CS96:DE96"/>
    <mergeCell ref="DF96:DR96"/>
    <mergeCell ref="DS96:EE96"/>
    <mergeCell ref="EF96:ER96"/>
    <mergeCell ref="ES96:FE96"/>
    <mergeCell ref="A95:BW95"/>
    <mergeCell ref="BX95:CE95"/>
    <mergeCell ref="CF95:CR95"/>
    <mergeCell ref="CS95:DE95"/>
    <mergeCell ref="DF95:DR95"/>
    <mergeCell ref="DS97:EE97"/>
    <mergeCell ref="EF97:ER97"/>
    <mergeCell ref="ES97:FE97"/>
    <mergeCell ref="A98:BW98"/>
    <mergeCell ref="BX98:CE98"/>
    <mergeCell ref="CF98:CR98"/>
    <mergeCell ref="CS98:DE98"/>
    <mergeCell ref="DF98:DR98"/>
    <mergeCell ref="DS98:EE98"/>
    <mergeCell ref="EF98:ER98"/>
    <mergeCell ref="ES98:FE98"/>
    <mergeCell ref="A97:BW97"/>
    <mergeCell ref="BX97:CE97"/>
    <mergeCell ref="CF97:CR97"/>
    <mergeCell ref="CS97:DE97"/>
    <mergeCell ref="DF97:DR97"/>
    <mergeCell ref="DS99:EE99"/>
    <mergeCell ref="EF99:ER99"/>
    <mergeCell ref="ES99:FE99"/>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101:EE101"/>
    <mergeCell ref="EF101:ER101"/>
    <mergeCell ref="ES101:FE101"/>
    <mergeCell ref="A102:BW102"/>
    <mergeCell ref="BX102:CE102"/>
    <mergeCell ref="CF102:CR102"/>
    <mergeCell ref="CS102:DE102"/>
    <mergeCell ref="DF102:DR102"/>
    <mergeCell ref="DS102:EE102"/>
    <mergeCell ref="EF102:ER102"/>
    <mergeCell ref="ES102:FE102"/>
    <mergeCell ref="A101:BW101"/>
    <mergeCell ref="BX101:CE101"/>
    <mergeCell ref="CF101:CR101"/>
    <mergeCell ref="CS101:DE101"/>
    <mergeCell ref="DF101:DR101"/>
    <mergeCell ref="DS103:EE103"/>
    <mergeCell ref="EF103:ER103"/>
    <mergeCell ref="ES103:FE103"/>
    <mergeCell ref="A104:BW104"/>
    <mergeCell ref="BX104:CE104"/>
    <mergeCell ref="CF104:CR104"/>
    <mergeCell ref="CS104:DE104"/>
    <mergeCell ref="DF104:DR104"/>
    <mergeCell ref="DS104:EE104"/>
    <mergeCell ref="EF104:ER104"/>
    <mergeCell ref="ES104:FE104"/>
    <mergeCell ref="A103:BW103"/>
    <mergeCell ref="BX103:CE103"/>
    <mergeCell ref="CF103:CR103"/>
    <mergeCell ref="CS103:DE103"/>
    <mergeCell ref="DF103:DR103"/>
    <mergeCell ref="DS105:EE105"/>
    <mergeCell ref="EF105:ER105"/>
    <mergeCell ref="ES105:FE105"/>
    <mergeCell ref="A106:BW106"/>
    <mergeCell ref="BX106:CE106"/>
    <mergeCell ref="CF106:CR106"/>
    <mergeCell ref="CS106:DE106"/>
    <mergeCell ref="DF106:DR106"/>
    <mergeCell ref="DS106:EE106"/>
    <mergeCell ref="EF106:ER106"/>
    <mergeCell ref="ES106:FE106"/>
    <mergeCell ref="A105:BW105"/>
    <mergeCell ref="BX105:CE105"/>
    <mergeCell ref="CF105:CR105"/>
    <mergeCell ref="CS105:DE105"/>
    <mergeCell ref="DF105:DR105"/>
    <mergeCell ref="DS107:EE107"/>
    <mergeCell ref="EF107:ER107"/>
    <mergeCell ref="ES107:FE107"/>
    <mergeCell ref="A109:BW109"/>
    <mergeCell ref="BX109:CE109"/>
    <mergeCell ref="CF109:CR109"/>
    <mergeCell ref="CS109:DE109"/>
    <mergeCell ref="DF109:DR109"/>
    <mergeCell ref="DS109:EE109"/>
    <mergeCell ref="EF109:ER109"/>
    <mergeCell ref="ES109:FE109"/>
    <mergeCell ref="A107:BW107"/>
    <mergeCell ref="BX107:CE107"/>
    <mergeCell ref="CF107:CR107"/>
    <mergeCell ref="CS107:DE107"/>
    <mergeCell ref="DF107:DR107"/>
    <mergeCell ref="DS110:EE110"/>
    <mergeCell ref="EF110:ER110"/>
    <mergeCell ref="ES110:FE110"/>
    <mergeCell ref="A108:BW108"/>
    <mergeCell ref="BX108:CE108"/>
    <mergeCell ref="CF108:CR108"/>
    <mergeCell ref="CS108:DE108"/>
    <mergeCell ref="DF108:DR108"/>
    <mergeCell ref="DS108:EE108"/>
    <mergeCell ref="EF108:ER108"/>
    <mergeCell ref="ES108:FE108"/>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2:EE112"/>
    <mergeCell ref="EF112:ER112"/>
    <mergeCell ref="ES112:FE112"/>
    <mergeCell ref="A113:BW113"/>
    <mergeCell ref="BX113:CE113"/>
    <mergeCell ref="CF113:CR113"/>
    <mergeCell ref="CS113:DE113"/>
    <mergeCell ref="DF113:DR113"/>
    <mergeCell ref="DS113:EE113"/>
    <mergeCell ref="EF113:ER113"/>
    <mergeCell ref="ES113:FE113"/>
    <mergeCell ref="A112:BW112"/>
    <mergeCell ref="BX112:CE112"/>
    <mergeCell ref="CF112:CR112"/>
    <mergeCell ref="CS112:DE112"/>
    <mergeCell ref="DF112:DR112"/>
    <mergeCell ref="DS114:EE114"/>
    <mergeCell ref="EF114:ER114"/>
    <mergeCell ref="ES114:FE114"/>
    <mergeCell ref="A115:BW115"/>
    <mergeCell ref="BX115:CE115"/>
    <mergeCell ref="CF115:CR115"/>
    <mergeCell ref="CS115:DE115"/>
    <mergeCell ref="DF115:DR115"/>
    <mergeCell ref="DS115:EE115"/>
    <mergeCell ref="EF115:ER115"/>
    <mergeCell ref="ES115:FE115"/>
    <mergeCell ref="A114:BW114"/>
    <mergeCell ref="BX114:CE114"/>
    <mergeCell ref="CF114:CR114"/>
    <mergeCell ref="CS114:DE114"/>
    <mergeCell ref="DF114:DR114"/>
    <mergeCell ref="DS116:EE116"/>
    <mergeCell ref="EF116:ER116"/>
    <mergeCell ref="ES116:FE116"/>
    <mergeCell ref="A121:BW121"/>
    <mergeCell ref="BX121:CE121"/>
    <mergeCell ref="CF121:CR121"/>
    <mergeCell ref="CS121:DE121"/>
    <mergeCell ref="DF121:DR121"/>
    <mergeCell ref="DS121:EE121"/>
    <mergeCell ref="EF121:ER121"/>
    <mergeCell ref="ES121:FE121"/>
    <mergeCell ref="A116:BW116"/>
    <mergeCell ref="BX116:CE116"/>
    <mergeCell ref="CF116:CR116"/>
    <mergeCell ref="CS116:DE116"/>
    <mergeCell ref="DF116:DR116"/>
    <mergeCell ref="DS122:EE122"/>
    <mergeCell ref="EF122:ER122"/>
    <mergeCell ref="ES122:FE122"/>
    <mergeCell ref="A123:BW123"/>
    <mergeCell ref="BX123:CE123"/>
    <mergeCell ref="CF123:CR123"/>
    <mergeCell ref="CS123:DE123"/>
    <mergeCell ref="DF123:DR123"/>
    <mergeCell ref="DS123:EE123"/>
    <mergeCell ref="EF123:ER123"/>
    <mergeCell ref="ES123:FE123"/>
    <mergeCell ref="A122:BW122"/>
    <mergeCell ref="BX122:CE122"/>
    <mergeCell ref="CF122:CR122"/>
    <mergeCell ref="CS122:DE122"/>
    <mergeCell ref="DF122:DR122"/>
    <mergeCell ref="A117:BW117"/>
    <mergeCell ref="BX117:CE117"/>
    <mergeCell ref="CF117:CR117"/>
    <mergeCell ref="DS124:EE124"/>
    <mergeCell ref="EF124:ER124"/>
    <mergeCell ref="ES124:FE124"/>
    <mergeCell ref="A125:BW125"/>
    <mergeCell ref="BX125:CE125"/>
    <mergeCell ref="CF125:CR125"/>
    <mergeCell ref="CS125:DE125"/>
    <mergeCell ref="DF125:DR125"/>
    <mergeCell ref="DS125:EE125"/>
    <mergeCell ref="EF125:ER125"/>
    <mergeCell ref="ES125:FE125"/>
    <mergeCell ref="A124:BW124"/>
    <mergeCell ref="BX124:CE124"/>
    <mergeCell ref="CF124:CR124"/>
    <mergeCell ref="CS124:DE124"/>
    <mergeCell ref="DF124:DR124"/>
    <mergeCell ref="DS126:EE126"/>
    <mergeCell ref="EF126:ER126"/>
    <mergeCell ref="ES126:FE126"/>
    <mergeCell ref="A127:BW127"/>
    <mergeCell ref="BX127:CE127"/>
    <mergeCell ref="CF127:CR127"/>
    <mergeCell ref="CS127:DE127"/>
    <mergeCell ref="DF127:DR127"/>
    <mergeCell ref="DS127:EE127"/>
    <mergeCell ref="EF127:ER127"/>
    <mergeCell ref="ES127:FE127"/>
    <mergeCell ref="A126:BW126"/>
    <mergeCell ref="BX126:CE126"/>
    <mergeCell ref="CF126:CR126"/>
    <mergeCell ref="CS126:DE126"/>
    <mergeCell ref="DF126:DR126"/>
    <mergeCell ref="DS128:EE128"/>
    <mergeCell ref="EF128:ER128"/>
    <mergeCell ref="ES128:FE128"/>
    <mergeCell ref="A129:BW129"/>
    <mergeCell ref="BX129:CE129"/>
    <mergeCell ref="CF129:CR129"/>
    <mergeCell ref="CS129:DE129"/>
    <mergeCell ref="DF129:DR129"/>
    <mergeCell ref="DS129:EE129"/>
    <mergeCell ref="EF129:ER129"/>
    <mergeCell ref="ES129:FE129"/>
    <mergeCell ref="A128:BW128"/>
    <mergeCell ref="BX128:CE128"/>
    <mergeCell ref="CF128:CR128"/>
    <mergeCell ref="CS128:DE128"/>
    <mergeCell ref="DF128:DR128"/>
    <mergeCell ref="DF134:DR134"/>
    <mergeCell ref="DS130:EE130"/>
    <mergeCell ref="EF130:ER130"/>
    <mergeCell ref="ES130:FE130"/>
    <mergeCell ref="A131:BW131"/>
    <mergeCell ref="BX131:CE131"/>
    <mergeCell ref="CF131:CR131"/>
    <mergeCell ref="CS131:DE131"/>
    <mergeCell ref="DF131:DR131"/>
    <mergeCell ref="DS131:EE131"/>
    <mergeCell ref="EF131:ER131"/>
    <mergeCell ref="ES131:FE131"/>
    <mergeCell ref="A130:BW130"/>
    <mergeCell ref="BX130:CE130"/>
    <mergeCell ref="CF130:CR130"/>
    <mergeCell ref="CS130:DE130"/>
    <mergeCell ref="DF130:DR130"/>
    <mergeCell ref="DS132:EE132"/>
    <mergeCell ref="EF132:ER132"/>
    <mergeCell ref="ES132:FE132"/>
    <mergeCell ref="DF143:DR143"/>
    <mergeCell ref="A139:BW139"/>
    <mergeCell ref="BX139:CE139"/>
    <mergeCell ref="CF139:CR139"/>
    <mergeCell ref="A133:BW133"/>
    <mergeCell ref="BX133:CE133"/>
    <mergeCell ref="CF133:CR133"/>
    <mergeCell ref="CS133:DE133"/>
    <mergeCell ref="DF133:DR133"/>
    <mergeCell ref="DS133:EE133"/>
    <mergeCell ref="EF133:ER133"/>
    <mergeCell ref="ES133:FE133"/>
    <mergeCell ref="A132:BW132"/>
    <mergeCell ref="BX132:CE132"/>
    <mergeCell ref="CF132:CR132"/>
    <mergeCell ref="CS132:DE132"/>
    <mergeCell ref="DF132:DR132"/>
    <mergeCell ref="DS134:EE134"/>
    <mergeCell ref="EF134:ER134"/>
    <mergeCell ref="ES134:FE134"/>
    <mergeCell ref="A135:BW135"/>
    <mergeCell ref="BX135:CE135"/>
    <mergeCell ref="CF135:CR135"/>
    <mergeCell ref="CS135:DE135"/>
    <mergeCell ref="DF135:DR135"/>
    <mergeCell ref="DS135:EE135"/>
    <mergeCell ref="EF135:ER135"/>
    <mergeCell ref="ES135:FE135"/>
    <mergeCell ref="A134:BW134"/>
    <mergeCell ref="BX134:CE134"/>
    <mergeCell ref="CF134:CR134"/>
    <mergeCell ref="CS134:DE134"/>
    <mergeCell ref="DS136:EE136"/>
    <mergeCell ref="EF136:ER136"/>
    <mergeCell ref="ES136:FE136"/>
    <mergeCell ref="A137:BW137"/>
    <mergeCell ref="BX137:CE137"/>
    <mergeCell ref="CF137:CR137"/>
    <mergeCell ref="CS137:DE137"/>
    <mergeCell ref="DF137:DR137"/>
    <mergeCell ref="DS137:EE137"/>
    <mergeCell ref="EF137:ER137"/>
    <mergeCell ref="ES137:FE137"/>
    <mergeCell ref="A136:BW136"/>
    <mergeCell ref="BX136:CE136"/>
    <mergeCell ref="CF136:CR136"/>
    <mergeCell ref="CS136:DE136"/>
    <mergeCell ref="DF136:DR136"/>
    <mergeCell ref="DF141:DR141"/>
    <mergeCell ref="CS139:DE139"/>
    <mergeCell ref="DF139:DR139"/>
    <mergeCell ref="DS139:EE139"/>
    <mergeCell ref="EF139:ER139"/>
    <mergeCell ref="ES139:FE139"/>
    <mergeCell ref="A138:BW138"/>
    <mergeCell ref="BX138:CE138"/>
    <mergeCell ref="CF138:CR138"/>
    <mergeCell ref="CS138:DE138"/>
    <mergeCell ref="DF138:DR138"/>
    <mergeCell ref="DS140:EE140"/>
    <mergeCell ref="EF140:ER140"/>
    <mergeCell ref="ES140:FE140"/>
    <mergeCell ref="DS138:EE138"/>
    <mergeCell ref="EF138:ER138"/>
    <mergeCell ref="ES138:FE138"/>
    <mergeCell ref="CF142:CR142"/>
    <mergeCell ref="CS142:DE142"/>
    <mergeCell ref="DS141:EE141"/>
    <mergeCell ref="DS142:EE142"/>
    <mergeCell ref="CS141:DE141"/>
    <mergeCell ref="A142:BW142"/>
    <mergeCell ref="BX142:CE142"/>
    <mergeCell ref="A140:BW140"/>
    <mergeCell ref="BX140:CE140"/>
    <mergeCell ref="CF140:CR140"/>
    <mergeCell ref="CS140:DE140"/>
    <mergeCell ref="DF140:DR140"/>
    <mergeCell ref="A141:BW141"/>
    <mergeCell ref="BX141:CE141"/>
    <mergeCell ref="CF141:CR141"/>
    <mergeCell ref="DF142:DR142"/>
    <mergeCell ref="ES146:FE146"/>
    <mergeCell ref="A147:BW147"/>
    <mergeCell ref="BX147:CE147"/>
    <mergeCell ref="CF147:CR147"/>
    <mergeCell ref="CS147:DE147"/>
    <mergeCell ref="DF147:DR147"/>
    <mergeCell ref="DS147:EE147"/>
    <mergeCell ref="EF147:ER147"/>
    <mergeCell ref="ES147:FE147"/>
    <mergeCell ref="A146:BW146"/>
    <mergeCell ref="BX146:CE146"/>
    <mergeCell ref="CF146:CR146"/>
    <mergeCell ref="CS146:DE146"/>
    <mergeCell ref="DF146:DR146"/>
    <mergeCell ref="A143:BW143"/>
    <mergeCell ref="BX143:CE143"/>
    <mergeCell ref="CF143:CR143"/>
    <mergeCell ref="CS143:DE143"/>
    <mergeCell ref="A144:BW144"/>
    <mergeCell ref="BX144:CE144"/>
    <mergeCell ref="CF144:CR144"/>
    <mergeCell ref="CS144:DE144"/>
    <mergeCell ref="A145:BW145"/>
    <mergeCell ref="BX145:CE145"/>
    <mergeCell ref="CF145:CR145"/>
    <mergeCell ref="CS145:DE145"/>
    <mergeCell ref="DF145:DR145"/>
    <mergeCell ref="DS145:EE145"/>
    <mergeCell ref="DF144:DR144"/>
    <mergeCell ref="DS143:EE143"/>
    <mergeCell ref="EF145:ER145"/>
    <mergeCell ref="ES145:FE145"/>
    <mergeCell ref="A168:FE168"/>
    <mergeCell ref="A169:FE169"/>
    <mergeCell ref="A164:FE164"/>
    <mergeCell ref="A165:FE165"/>
    <mergeCell ref="A166:FE166"/>
    <mergeCell ref="A167:FE167"/>
    <mergeCell ref="DS154:EE154"/>
    <mergeCell ref="EF154:ER154"/>
    <mergeCell ref="ES154:FE154"/>
    <mergeCell ref="DF152:DR152"/>
    <mergeCell ref="A155:BW155"/>
    <mergeCell ref="BX155:CE155"/>
    <mergeCell ref="CF155:CR155"/>
    <mergeCell ref="CS155:DE155"/>
    <mergeCell ref="DF155:DR155"/>
    <mergeCell ref="DS155:EE155"/>
    <mergeCell ref="EF155:ER155"/>
    <mergeCell ref="ES155:FE155"/>
    <mergeCell ref="A156:BW156"/>
    <mergeCell ref="BX156:CE156"/>
    <mergeCell ref="CF156:CR156"/>
    <mergeCell ref="CS156:DE156"/>
    <mergeCell ref="DF156:DR156"/>
    <mergeCell ref="DS156:EE156"/>
    <mergeCell ref="EF156:ER156"/>
    <mergeCell ref="DS152:EE152"/>
    <mergeCell ref="EF152:ER152"/>
    <mergeCell ref="ES152:FE152"/>
    <mergeCell ref="A153:BW153"/>
    <mergeCell ref="BX153:CE153"/>
    <mergeCell ref="CF153:CR153"/>
    <mergeCell ref="CS153:DE153"/>
    <mergeCell ref="A154:BW154"/>
    <mergeCell ref="BX154:CE154"/>
    <mergeCell ref="CF154:CR154"/>
    <mergeCell ref="CS154:DE154"/>
    <mergeCell ref="DF154:DR154"/>
    <mergeCell ref="DS148:EE148"/>
    <mergeCell ref="EF148:ER148"/>
    <mergeCell ref="ES148:FE148"/>
    <mergeCell ref="A149:BW149"/>
    <mergeCell ref="BX149:CE149"/>
    <mergeCell ref="CF149:CR149"/>
    <mergeCell ref="CS149:DE149"/>
    <mergeCell ref="DF149:DR149"/>
    <mergeCell ref="DS149:EE149"/>
    <mergeCell ref="EF149:ER149"/>
    <mergeCell ref="DS144:EE144"/>
    <mergeCell ref="EF141:ER141"/>
    <mergeCell ref="EF142:ER142"/>
    <mergeCell ref="EF143:ER143"/>
    <mergeCell ref="EF144:ER144"/>
    <mergeCell ref="ES141:FE141"/>
    <mergeCell ref="ES142:FE142"/>
    <mergeCell ref="ES143:FE143"/>
    <mergeCell ref="ES144:FE144"/>
    <mergeCell ref="CS148:DE148"/>
    <mergeCell ref="DF148:DR148"/>
    <mergeCell ref="DS150:EE150"/>
    <mergeCell ref="EF150:ER150"/>
    <mergeCell ref="ES150:FE150"/>
    <mergeCell ref="A151:BW151"/>
    <mergeCell ref="BX151:CE151"/>
    <mergeCell ref="CF151:CR151"/>
    <mergeCell ref="DF153:DR153"/>
    <mergeCell ref="DS153:EE153"/>
    <mergeCell ref="EF153:ER153"/>
    <mergeCell ref="ES153:FE153"/>
    <mergeCell ref="A152:BW152"/>
    <mergeCell ref="BX152:CE152"/>
    <mergeCell ref="CF152:CR152"/>
    <mergeCell ref="CS152:DE152"/>
    <mergeCell ref="ES149:FE149"/>
    <mergeCell ref="A148:BW148"/>
    <mergeCell ref="BX148:CE148"/>
    <mergeCell ref="CF148:CR148"/>
    <mergeCell ref="A74:BW74"/>
    <mergeCell ref="BX74:CE74"/>
    <mergeCell ref="CF74:CR74"/>
    <mergeCell ref="CS74:DE74"/>
    <mergeCell ref="DF74:DR74"/>
    <mergeCell ref="DS74:EE74"/>
    <mergeCell ref="EF74:ER74"/>
    <mergeCell ref="ES74:FE74"/>
    <mergeCell ref="CS151:DE151"/>
    <mergeCell ref="DF151:DR151"/>
    <mergeCell ref="DS151:EE151"/>
    <mergeCell ref="EF151:ER151"/>
    <mergeCell ref="ES151:FE151"/>
    <mergeCell ref="A150:BW150"/>
    <mergeCell ref="BX150:CE150"/>
    <mergeCell ref="CF150:CR150"/>
    <mergeCell ref="CS150:DE150"/>
    <mergeCell ref="DF150:DR150"/>
    <mergeCell ref="DS146:EE146"/>
    <mergeCell ref="EF146:ER146"/>
    <mergeCell ref="A120:BW120"/>
    <mergeCell ref="BX120:CE120"/>
    <mergeCell ref="CF120:CR120"/>
    <mergeCell ref="CS120:DE120"/>
    <mergeCell ref="DF120:DR120"/>
    <mergeCell ref="DS120:EE120"/>
    <mergeCell ref="EF120:ER120"/>
    <mergeCell ref="ES120:FE120"/>
    <mergeCell ref="CS117:DE117"/>
    <mergeCell ref="DF117:DR117"/>
    <mergeCell ref="DS117:EE117"/>
    <mergeCell ref="EF117:ER117"/>
    <mergeCell ref="ES117:FE117"/>
    <mergeCell ref="A118:BW118"/>
    <mergeCell ref="BX118:CE118"/>
    <mergeCell ref="CF118:CR118"/>
    <mergeCell ref="CS118:DE118"/>
    <mergeCell ref="DF118:DR118"/>
    <mergeCell ref="DS118:EE118"/>
    <mergeCell ref="EF118:ER118"/>
    <mergeCell ref="ES118:FE118"/>
    <mergeCell ref="A119:BW119"/>
    <mergeCell ref="BX119:CE119"/>
    <mergeCell ref="CF119:CR119"/>
    <mergeCell ref="CS119:DE119"/>
    <mergeCell ref="DF119:DR119"/>
    <mergeCell ref="DS119:EE119"/>
    <mergeCell ref="EF119:ER119"/>
    <mergeCell ref="ES119:FE119"/>
  </mergeCell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opLeftCell="A19" zoomScale="80" zoomScaleNormal="80" workbookViewId="0">
      <selection activeCell="J26" sqref="J26"/>
    </sheetView>
  </sheetViews>
  <sheetFormatPr defaultColWidth="9.140625" defaultRowHeight="15" x14ac:dyDescent="0.25"/>
  <cols>
    <col min="1" max="1" width="45" style="86" customWidth="1"/>
    <col min="2" max="2" width="9.140625" style="86"/>
    <col min="3" max="3" width="16.140625" style="86" customWidth="1"/>
    <col min="4" max="6" width="18.85546875" style="100" customWidth="1"/>
    <col min="7" max="9" width="19" style="86" customWidth="1"/>
    <col min="10" max="10" width="18.42578125" style="86" customWidth="1"/>
    <col min="11" max="11" width="16.7109375" style="86" customWidth="1"/>
    <col min="12" max="12" width="14.5703125" style="86" customWidth="1"/>
    <col min="13" max="13" width="18.7109375" style="86" customWidth="1"/>
    <col min="14" max="14" width="15.42578125" style="86" customWidth="1"/>
    <col min="15" max="15" width="18.5703125" style="86" customWidth="1"/>
    <col min="16" max="16" width="11" style="86" customWidth="1"/>
    <col min="17" max="16384" width="9.140625" style="86"/>
  </cols>
  <sheetData>
    <row r="1" spans="1:16" x14ac:dyDescent="0.25">
      <c r="P1" s="86" t="s">
        <v>43</v>
      </c>
    </row>
    <row r="2" spans="1:16" ht="37.5" customHeight="1" x14ac:dyDescent="0.25">
      <c r="A2" s="584" t="s">
        <v>186</v>
      </c>
      <c r="B2" s="584"/>
      <c r="C2" s="584"/>
      <c r="D2" s="584"/>
      <c r="E2" s="584"/>
      <c r="F2" s="584"/>
      <c r="G2" s="584"/>
      <c r="H2" s="584"/>
      <c r="I2" s="584"/>
      <c r="J2" s="584"/>
      <c r="K2" s="584"/>
      <c r="L2" s="584"/>
      <c r="M2" s="584"/>
      <c r="N2" s="584"/>
      <c r="O2" s="584"/>
      <c r="P2" s="584"/>
    </row>
    <row r="3" spans="1:16" ht="37.5" customHeight="1" x14ac:dyDescent="0.25">
      <c r="A3" s="585"/>
      <c r="B3" s="585"/>
      <c r="C3" s="585"/>
      <c r="D3" s="585"/>
      <c r="E3" s="585"/>
      <c r="F3" s="585"/>
      <c r="G3" s="585"/>
      <c r="H3" s="585"/>
      <c r="I3" s="585"/>
      <c r="J3" s="585"/>
      <c r="K3" s="585"/>
      <c r="L3" s="585"/>
      <c r="M3" s="585"/>
      <c r="N3" s="585"/>
      <c r="O3" s="585"/>
      <c r="P3" s="585"/>
    </row>
    <row r="4" spans="1:16" ht="36" customHeight="1" x14ac:dyDescent="0.25">
      <c r="A4" s="586" t="s">
        <v>0</v>
      </c>
      <c r="B4" s="586" t="s">
        <v>3</v>
      </c>
      <c r="C4" s="586" t="s">
        <v>4</v>
      </c>
      <c r="D4" s="586" t="s">
        <v>5</v>
      </c>
      <c r="E4" s="586"/>
      <c r="F4" s="586"/>
      <c r="G4" s="586"/>
      <c r="H4" s="586"/>
      <c r="I4" s="586"/>
      <c r="J4" s="586"/>
      <c r="K4" s="586"/>
      <c r="L4" s="586"/>
      <c r="M4" s="586"/>
      <c r="N4" s="586"/>
      <c r="O4" s="586"/>
      <c r="P4" s="586"/>
    </row>
    <row r="5" spans="1:16" x14ac:dyDescent="0.25">
      <c r="A5" s="586"/>
      <c r="B5" s="586"/>
      <c r="C5" s="586"/>
      <c r="D5" s="587"/>
      <c r="E5" s="588"/>
      <c r="F5" s="589"/>
      <c r="G5" s="590" t="s">
        <v>2</v>
      </c>
      <c r="H5" s="590"/>
      <c r="I5" s="590"/>
      <c r="J5" s="586"/>
      <c r="K5" s="586"/>
      <c r="L5" s="586"/>
      <c r="M5" s="586"/>
      <c r="N5" s="586"/>
      <c r="O5" s="586"/>
      <c r="P5" s="586"/>
    </row>
    <row r="6" spans="1:16" ht="122.25" customHeight="1" x14ac:dyDescent="0.25">
      <c r="A6" s="586"/>
      <c r="B6" s="586"/>
      <c r="C6" s="586"/>
      <c r="D6" s="591" t="s">
        <v>6</v>
      </c>
      <c r="E6" s="591"/>
      <c r="F6" s="591"/>
      <c r="G6" s="591" t="s">
        <v>171</v>
      </c>
      <c r="H6" s="591"/>
      <c r="I6" s="591"/>
      <c r="J6" s="592" t="s">
        <v>172</v>
      </c>
      <c r="K6" s="586" t="s">
        <v>8</v>
      </c>
      <c r="L6" s="591" t="s">
        <v>9</v>
      </c>
      <c r="M6" s="591" t="s">
        <v>10</v>
      </c>
      <c r="N6" s="591"/>
      <c r="O6" s="591"/>
      <c r="P6" s="591"/>
    </row>
    <row r="7" spans="1:16" ht="42.75" x14ac:dyDescent="0.25">
      <c r="A7" s="586"/>
      <c r="B7" s="586"/>
      <c r="C7" s="586"/>
      <c r="D7" s="101" t="s">
        <v>175</v>
      </c>
      <c r="E7" s="126" t="s">
        <v>173</v>
      </c>
      <c r="F7" s="126" t="s">
        <v>176</v>
      </c>
      <c r="G7" s="101" t="s">
        <v>175</v>
      </c>
      <c r="H7" s="126" t="s">
        <v>173</v>
      </c>
      <c r="I7" s="126" t="s">
        <v>176</v>
      </c>
      <c r="J7" s="593"/>
      <c r="K7" s="586"/>
      <c r="L7" s="591"/>
      <c r="M7" s="101" t="s">
        <v>175</v>
      </c>
      <c r="N7" s="126" t="s">
        <v>173</v>
      </c>
      <c r="O7" s="126" t="s">
        <v>176</v>
      </c>
      <c r="P7" s="125" t="s">
        <v>11</v>
      </c>
    </row>
    <row r="8" spans="1:16" x14ac:dyDescent="0.25">
      <c r="A8" s="130">
        <v>1</v>
      </c>
      <c r="B8" s="130">
        <v>2</v>
      </c>
      <c r="C8" s="130">
        <v>3</v>
      </c>
      <c r="D8" s="102">
        <v>4</v>
      </c>
      <c r="E8" s="102">
        <v>5</v>
      </c>
      <c r="F8" s="102">
        <v>6</v>
      </c>
      <c r="G8" s="103">
        <v>7</v>
      </c>
      <c r="H8" s="103">
        <v>8</v>
      </c>
      <c r="I8" s="103">
        <v>9</v>
      </c>
      <c r="J8" s="103">
        <v>10</v>
      </c>
      <c r="K8" s="103">
        <v>11</v>
      </c>
      <c r="L8" s="103">
        <v>12</v>
      </c>
      <c r="M8" s="103">
        <v>13</v>
      </c>
      <c r="N8" s="103">
        <v>14</v>
      </c>
      <c r="O8" s="103">
        <v>15</v>
      </c>
      <c r="P8" s="103">
        <v>16</v>
      </c>
    </row>
    <row r="9" spans="1:16" x14ac:dyDescent="0.25">
      <c r="A9" s="104" t="s">
        <v>12</v>
      </c>
      <c r="B9" s="130">
        <v>100</v>
      </c>
      <c r="C9" s="130" t="s">
        <v>13</v>
      </c>
      <c r="D9" s="105">
        <f>D12+D10+D19+D20</f>
        <v>19352087.719999999</v>
      </c>
      <c r="E9" s="105">
        <f>E12+E10+E19+E20</f>
        <v>8954842.4799999986</v>
      </c>
      <c r="F9" s="105">
        <f t="shared" ref="F9" si="0">F12+F10+F19+F20</f>
        <v>8773785.4799999986</v>
      </c>
      <c r="G9" s="106">
        <f>G12</f>
        <v>12870147.369999999</v>
      </c>
      <c r="H9" s="106">
        <f t="shared" ref="H9:I9" si="1">H12</f>
        <v>3289515</v>
      </c>
      <c r="I9" s="106">
        <f t="shared" si="1"/>
        <v>3108458</v>
      </c>
      <c r="J9" s="106">
        <f>J19</f>
        <v>728612.87000000011</v>
      </c>
      <c r="K9" s="106"/>
      <c r="L9" s="106"/>
      <c r="M9" s="106">
        <f>M12+M20+M10</f>
        <v>5753327.4800000004</v>
      </c>
      <c r="N9" s="106">
        <f t="shared" ref="N9:O9" si="2">N12+N20+N10</f>
        <v>5665327.4800000004</v>
      </c>
      <c r="O9" s="106">
        <f t="shared" si="2"/>
        <v>5665327.4800000004</v>
      </c>
      <c r="P9" s="106"/>
    </row>
    <row r="10" spans="1:16" x14ac:dyDescent="0.25">
      <c r="A10" s="107" t="s">
        <v>2</v>
      </c>
      <c r="B10" s="586">
        <v>120</v>
      </c>
      <c r="C10" s="605">
        <v>121</v>
      </c>
      <c r="D10" s="598">
        <f>M10</f>
        <v>251016.12</v>
      </c>
      <c r="E10" s="598">
        <f t="shared" ref="E10:F10" si="3">N10</f>
        <v>251016.12</v>
      </c>
      <c r="F10" s="598">
        <f t="shared" si="3"/>
        <v>251016.12</v>
      </c>
      <c r="G10" s="596" t="s">
        <v>13</v>
      </c>
      <c r="H10" s="596" t="s">
        <v>13</v>
      </c>
      <c r="I10" s="596" t="s">
        <v>13</v>
      </c>
      <c r="J10" s="596" t="s">
        <v>13</v>
      </c>
      <c r="K10" s="596" t="s">
        <v>13</v>
      </c>
      <c r="L10" s="596" t="s">
        <v>13</v>
      </c>
      <c r="M10" s="596">
        <v>251016.12</v>
      </c>
      <c r="N10" s="596">
        <v>251016.12</v>
      </c>
      <c r="O10" s="596">
        <v>251016.12</v>
      </c>
      <c r="P10" s="596" t="s">
        <v>13</v>
      </c>
    </row>
    <row r="11" spans="1:16" x14ac:dyDescent="0.25">
      <c r="A11" s="104" t="s">
        <v>50</v>
      </c>
      <c r="B11" s="586"/>
      <c r="C11" s="606"/>
      <c r="D11" s="598"/>
      <c r="E11" s="598"/>
      <c r="F11" s="598"/>
      <c r="G11" s="596"/>
      <c r="H11" s="596"/>
      <c r="I11" s="596"/>
      <c r="J11" s="596"/>
      <c r="K11" s="596"/>
      <c r="L11" s="596"/>
      <c r="M11" s="596"/>
      <c r="N11" s="596"/>
      <c r="O11" s="596"/>
      <c r="P11" s="596"/>
    </row>
    <row r="12" spans="1:16" x14ac:dyDescent="0.25">
      <c r="A12" s="104" t="s">
        <v>14</v>
      </c>
      <c r="B12" s="590">
        <v>130</v>
      </c>
      <c r="C12" s="132">
        <v>130</v>
      </c>
      <c r="D12" s="105">
        <f>D14+D16+D13+D15</f>
        <v>18372458.729999997</v>
      </c>
      <c r="E12" s="131">
        <f t="shared" ref="E12:I12" si="4">E14+E16+E13+E15</f>
        <v>8703826.3599999994</v>
      </c>
      <c r="F12" s="131">
        <f t="shared" si="4"/>
        <v>8522769.3599999994</v>
      </c>
      <c r="G12" s="131">
        <f t="shared" si="4"/>
        <v>12870147.369999999</v>
      </c>
      <c r="H12" s="131">
        <f t="shared" si="4"/>
        <v>3289515</v>
      </c>
      <c r="I12" s="131">
        <f t="shared" si="4"/>
        <v>3108458</v>
      </c>
      <c r="J12" s="108" t="s">
        <v>13</v>
      </c>
      <c r="K12" s="108" t="s">
        <v>13</v>
      </c>
      <c r="L12" s="108"/>
      <c r="M12" s="106">
        <f>M16+M14+M15</f>
        <v>5502311.3600000003</v>
      </c>
      <c r="N12" s="106">
        <f t="shared" ref="N12:O12" si="5">N16+N14+N15</f>
        <v>5414311.3600000003</v>
      </c>
      <c r="O12" s="106">
        <f t="shared" si="5"/>
        <v>5414311.3600000003</v>
      </c>
      <c r="P12" s="108"/>
    </row>
    <row r="13" spans="1:16" ht="75" x14ac:dyDescent="0.25">
      <c r="A13" s="109" t="s">
        <v>51</v>
      </c>
      <c r="B13" s="599"/>
      <c r="C13" s="132">
        <v>131</v>
      </c>
      <c r="D13" s="105">
        <f>G13+J13+K13+L13+M13+P13</f>
        <v>12870147.369999999</v>
      </c>
      <c r="E13" s="105">
        <f>H13+N13</f>
        <v>3289515</v>
      </c>
      <c r="F13" s="105">
        <f>I13+O13</f>
        <v>3108458</v>
      </c>
      <c r="G13" s="108">
        <f>11961103-400000-649+6780-25000+27500+197000+177165.94+451454+14862+448478+101077.46-26668.57-62955.46</f>
        <v>12870147.369999999</v>
      </c>
      <c r="H13" s="108">
        <f>3289515</f>
        <v>3289515</v>
      </c>
      <c r="I13" s="108">
        <f>3108458</f>
        <v>3108458</v>
      </c>
      <c r="J13" s="108"/>
      <c r="K13" s="108"/>
      <c r="L13" s="108"/>
      <c r="M13" s="108"/>
      <c r="N13" s="108"/>
      <c r="O13" s="108"/>
      <c r="P13" s="108"/>
    </row>
    <row r="14" spans="1:16" ht="30" x14ac:dyDescent="0.25">
      <c r="A14" s="104" t="s">
        <v>52</v>
      </c>
      <c r="B14" s="599"/>
      <c r="C14" s="132">
        <v>131</v>
      </c>
      <c r="D14" s="105">
        <f>G14+J14+K14+L14+M14+P14</f>
        <v>0</v>
      </c>
      <c r="E14" s="105">
        <f t="shared" ref="E14:F21" si="6">H14+N14</f>
        <v>0</v>
      </c>
      <c r="F14" s="105">
        <f t="shared" si="6"/>
        <v>0</v>
      </c>
      <c r="G14" s="108"/>
      <c r="H14" s="108"/>
      <c r="I14" s="108"/>
      <c r="J14" s="108"/>
      <c r="K14" s="108"/>
      <c r="L14" s="108"/>
      <c r="M14" s="108"/>
      <c r="N14" s="128"/>
      <c r="O14" s="128"/>
      <c r="P14" s="108"/>
    </row>
    <row r="15" spans="1:16" x14ac:dyDescent="0.25">
      <c r="A15" s="104" t="s">
        <v>180</v>
      </c>
      <c r="B15" s="599"/>
      <c r="C15" s="132">
        <v>135</v>
      </c>
      <c r="D15" s="131">
        <f>G15+J15+K15+L15+M15+P15</f>
        <v>131431.35999999999</v>
      </c>
      <c r="E15" s="131">
        <f t="shared" ref="E15" si="7">H15+N15</f>
        <v>43431.360000000001</v>
      </c>
      <c r="F15" s="131">
        <f t="shared" ref="F15" si="8">I15+O15</f>
        <v>43431.360000000001</v>
      </c>
      <c r="G15" s="129"/>
      <c r="H15" s="129"/>
      <c r="I15" s="129"/>
      <c r="J15" s="129"/>
      <c r="K15" s="129"/>
      <c r="L15" s="129"/>
      <c r="M15" s="129">
        <v>131431.35999999999</v>
      </c>
      <c r="N15" s="129">
        <v>43431.360000000001</v>
      </c>
      <c r="O15" s="129">
        <v>43431.360000000001</v>
      </c>
      <c r="P15" s="129"/>
    </row>
    <row r="16" spans="1:16" ht="30" x14ac:dyDescent="0.25">
      <c r="A16" s="104" t="s">
        <v>53</v>
      </c>
      <c r="B16" s="600"/>
      <c r="C16" s="132">
        <v>131</v>
      </c>
      <c r="D16" s="105">
        <f>G16+J16+K16+L16+M16+P16</f>
        <v>5370880</v>
      </c>
      <c r="E16" s="105">
        <f t="shared" si="6"/>
        <v>5370880</v>
      </c>
      <c r="F16" s="105">
        <f t="shared" si="6"/>
        <v>5370880</v>
      </c>
      <c r="G16" s="108"/>
      <c r="H16" s="108"/>
      <c r="I16" s="108"/>
      <c r="J16" s="108"/>
      <c r="K16" s="108"/>
      <c r="L16" s="108"/>
      <c r="M16" s="108">
        <v>5370880</v>
      </c>
      <c r="N16" s="127">
        <v>5370880</v>
      </c>
      <c r="O16" s="127">
        <v>5370880</v>
      </c>
      <c r="P16" s="108"/>
    </row>
    <row r="17" spans="1:16" ht="30" x14ac:dyDescent="0.25">
      <c r="A17" s="104" t="s">
        <v>15</v>
      </c>
      <c r="B17" s="130">
        <v>140</v>
      </c>
      <c r="C17" s="104"/>
      <c r="D17" s="105">
        <f>M17</f>
        <v>0</v>
      </c>
      <c r="E17" s="105">
        <f t="shared" si="6"/>
        <v>0</v>
      </c>
      <c r="F17" s="105">
        <f t="shared" si="6"/>
        <v>0</v>
      </c>
      <c r="G17" s="108" t="s">
        <v>13</v>
      </c>
      <c r="H17" s="108"/>
      <c r="I17" s="108"/>
      <c r="J17" s="108" t="s">
        <v>13</v>
      </c>
      <c r="K17" s="108" t="s">
        <v>13</v>
      </c>
      <c r="L17" s="108" t="s">
        <v>13</v>
      </c>
      <c r="M17" s="108"/>
      <c r="N17" s="108"/>
      <c r="O17" s="108"/>
      <c r="P17" s="108" t="s">
        <v>13</v>
      </c>
    </row>
    <row r="18" spans="1:16" ht="60" x14ac:dyDescent="0.25">
      <c r="A18" s="104" t="s">
        <v>16</v>
      </c>
      <c r="B18" s="130">
        <v>150</v>
      </c>
      <c r="C18" s="104"/>
      <c r="D18" s="105">
        <f>M18</f>
        <v>0</v>
      </c>
      <c r="E18" s="105">
        <f>H18+N18</f>
        <v>0</v>
      </c>
      <c r="F18" s="105">
        <f t="shared" si="6"/>
        <v>0</v>
      </c>
      <c r="G18" s="108" t="s">
        <v>13</v>
      </c>
      <c r="H18" s="108"/>
      <c r="I18" s="108"/>
      <c r="J18" s="108" t="s">
        <v>13</v>
      </c>
      <c r="K18" s="108" t="s">
        <v>13</v>
      </c>
      <c r="L18" s="108" t="s">
        <v>13</v>
      </c>
      <c r="M18" s="108"/>
      <c r="N18" s="108"/>
      <c r="O18" s="108"/>
      <c r="P18" s="108" t="s">
        <v>13</v>
      </c>
    </row>
    <row r="19" spans="1:16" x14ac:dyDescent="0.25">
      <c r="A19" s="104" t="s">
        <v>17</v>
      </c>
      <c r="B19" s="130">
        <v>150</v>
      </c>
      <c r="C19" s="132">
        <v>152</v>
      </c>
      <c r="D19" s="105">
        <f>J19+K19</f>
        <v>728612.87000000011</v>
      </c>
      <c r="E19" s="105">
        <f t="shared" ref="E19:E21" si="9">H19+N19</f>
        <v>0</v>
      </c>
      <c r="F19" s="105">
        <f t="shared" si="6"/>
        <v>0</v>
      </c>
      <c r="G19" s="108" t="s">
        <v>13</v>
      </c>
      <c r="H19" s="108"/>
      <c r="I19" s="108"/>
      <c r="J19" s="108">
        <f>239292.47+142285.48+649+36000+302631.07-91822.07+8863.3+84053.66+65.92+6594.04+19562.6-19562.6</f>
        <v>728612.87000000011</v>
      </c>
      <c r="K19" s="108"/>
      <c r="L19" s="108" t="s">
        <v>13</v>
      </c>
      <c r="M19" s="108" t="s">
        <v>13</v>
      </c>
      <c r="N19" s="108"/>
      <c r="O19" s="108"/>
      <c r="P19" s="108" t="s">
        <v>13</v>
      </c>
    </row>
    <row r="20" spans="1:16" ht="60" x14ac:dyDescent="0.25">
      <c r="A20" s="104" t="s">
        <v>181</v>
      </c>
      <c r="B20" s="130">
        <v>150</v>
      </c>
      <c r="C20" s="132">
        <v>155</v>
      </c>
      <c r="D20" s="105">
        <f>M20</f>
        <v>0</v>
      </c>
      <c r="E20" s="105">
        <f t="shared" si="9"/>
        <v>0</v>
      </c>
      <c r="F20" s="105">
        <f t="shared" si="6"/>
        <v>0</v>
      </c>
      <c r="G20" s="108" t="s">
        <v>13</v>
      </c>
      <c r="H20" s="108"/>
      <c r="I20" s="108"/>
      <c r="J20" s="108" t="s">
        <v>13</v>
      </c>
      <c r="K20" s="108" t="s">
        <v>13</v>
      </c>
      <c r="L20" s="108" t="s">
        <v>13</v>
      </c>
      <c r="M20" s="108"/>
      <c r="N20" s="108"/>
      <c r="O20" s="108"/>
      <c r="P20" s="108"/>
    </row>
    <row r="21" spans="1:16" x14ac:dyDescent="0.25">
      <c r="A21" s="104" t="s">
        <v>18</v>
      </c>
      <c r="B21" s="130">
        <v>180</v>
      </c>
      <c r="C21" s="130" t="s">
        <v>13</v>
      </c>
      <c r="D21" s="105">
        <f>M21</f>
        <v>0</v>
      </c>
      <c r="E21" s="105">
        <f t="shared" si="9"/>
        <v>0</v>
      </c>
      <c r="F21" s="105">
        <f t="shared" si="6"/>
        <v>0</v>
      </c>
      <c r="G21" s="108" t="s">
        <v>13</v>
      </c>
      <c r="H21" s="108"/>
      <c r="I21" s="108"/>
      <c r="J21" s="108" t="s">
        <v>13</v>
      </c>
      <c r="K21" s="108" t="s">
        <v>13</v>
      </c>
      <c r="L21" s="108" t="s">
        <v>13</v>
      </c>
      <c r="M21" s="108"/>
      <c r="N21" s="108"/>
      <c r="O21" s="108"/>
      <c r="P21" s="108" t="s">
        <v>13</v>
      </c>
    </row>
    <row r="22" spans="1:16" x14ac:dyDescent="0.25">
      <c r="A22" s="110" t="s">
        <v>19</v>
      </c>
      <c r="B22" s="111">
        <v>200</v>
      </c>
      <c r="C22" s="111" t="s">
        <v>13</v>
      </c>
      <c r="D22" s="112">
        <f>D23+D30+D36</f>
        <v>19368642.190000001</v>
      </c>
      <c r="E22" s="112">
        <f>E23+E30+E36</f>
        <v>8954842.4800000004</v>
      </c>
      <c r="F22" s="112">
        <f t="shared" ref="F22" si="10">F23+F30+F36</f>
        <v>8773785.4800000004</v>
      </c>
      <c r="G22" s="113">
        <f>G23+G30+G36</f>
        <v>12870147.369999999</v>
      </c>
      <c r="H22" s="113">
        <f t="shared" ref="H22:P22" si="11">H23+H30+H36</f>
        <v>3289515</v>
      </c>
      <c r="I22" s="113">
        <f t="shared" si="11"/>
        <v>3108458</v>
      </c>
      <c r="J22" s="113">
        <f t="shared" si="11"/>
        <v>728612.87</v>
      </c>
      <c r="K22" s="113">
        <f t="shared" si="11"/>
        <v>0</v>
      </c>
      <c r="L22" s="113">
        <f t="shared" si="11"/>
        <v>0</v>
      </c>
      <c r="M22" s="113">
        <f>M23+M30+M36</f>
        <v>5769881.9500000002</v>
      </c>
      <c r="N22" s="113">
        <f>N23+N30+N36</f>
        <v>5665327.4800000004</v>
      </c>
      <c r="O22" s="113">
        <f t="shared" ref="O22" si="12">O23+O30+O36</f>
        <v>5665327.4800000004</v>
      </c>
      <c r="P22" s="113">
        <f t="shared" si="11"/>
        <v>0</v>
      </c>
    </row>
    <row r="23" spans="1:16" x14ac:dyDescent="0.25">
      <c r="A23" s="114" t="s">
        <v>20</v>
      </c>
      <c r="B23" s="111">
        <v>210</v>
      </c>
      <c r="C23" s="114"/>
      <c r="D23" s="112">
        <f>G23+J23+K23+L23+M23</f>
        <v>12083659.560000001</v>
      </c>
      <c r="E23" s="112">
        <f>H23+N23</f>
        <v>3033310</v>
      </c>
      <c r="F23" s="112">
        <f>I23+O23</f>
        <v>3036493</v>
      </c>
      <c r="G23" s="115">
        <f t="shared" ref="G23:P23" si="13">G24+G25+G26</f>
        <v>11549504.43</v>
      </c>
      <c r="H23" s="115">
        <f t="shared" si="13"/>
        <v>3033310</v>
      </c>
      <c r="I23" s="115">
        <f t="shared" si="13"/>
        <v>3036493</v>
      </c>
      <c r="J23" s="115">
        <f t="shared" si="13"/>
        <v>534155.13</v>
      </c>
      <c r="K23" s="115">
        <f t="shared" si="13"/>
        <v>0</v>
      </c>
      <c r="L23" s="115">
        <f t="shared" si="13"/>
        <v>0</v>
      </c>
      <c r="M23" s="115">
        <f>M24+M25+M26</f>
        <v>0</v>
      </c>
      <c r="N23" s="115">
        <f t="shared" ref="N23:O23" si="14">N24+N25+N26</f>
        <v>0</v>
      </c>
      <c r="O23" s="115">
        <f t="shared" si="14"/>
        <v>0</v>
      </c>
      <c r="P23" s="115">
        <f t="shared" si="13"/>
        <v>0</v>
      </c>
    </row>
    <row r="24" spans="1:16" x14ac:dyDescent="0.25">
      <c r="A24" s="116" t="s">
        <v>54</v>
      </c>
      <c r="B24" s="601">
        <v>211</v>
      </c>
      <c r="C24" s="117">
        <v>111</v>
      </c>
      <c r="D24" s="112">
        <f>G24+J24+K24+L24+M24</f>
        <v>9289013.1799999997</v>
      </c>
      <c r="E24" s="112">
        <f>H24+N24</f>
        <v>2329731</v>
      </c>
      <c r="F24" s="112">
        <f t="shared" ref="F24:F26" si="15">I24+O24</f>
        <v>2332176</v>
      </c>
      <c r="G24" s="118">
        <f>8447563-25000+26000+2500+340524+11415+342264+29280-26668.57</f>
        <v>9147877.4299999997</v>
      </c>
      <c r="H24" s="118">
        <f>2329731</f>
        <v>2329731</v>
      </c>
      <c r="I24" s="118">
        <f>2332176</f>
        <v>2332176</v>
      </c>
      <c r="J24" s="118">
        <v>141135.75</v>
      </c>
      <c r="K24" s="118"/>
      <c r="L24" s="118"/>
      <c r="M24" s="118"/>
      <c r="N24" s="118"/>
      <c r="O24" s="118"/>
      <c r="P24" s="118"/>
    </row>
    <row r="25" spans="1:16" x14ac:dyDescent="0.25">
      <c r="A25" s="114" t="s">
        <v>48</v>
      </c>
      <c r="B25" s="602"/>
      <c r="C25" s="111">
        <v>119</v>
      </c>
      <c r="D25" s="112">
        <f>G25+J25+K25+L25+M25</f>
        <v>2792696.38</v>
      </c>
      <c r="E25" s="112">
        <f t="shared" ref="E25:E26" si="16">H25+N25</f>
        <v>703579</v>
      </c>
      <c r="F25" s="112">
        <f t="shared" si="15"/>
        <v>704317</v>
      </c>
      <c r="G25" s="119">
        <f>2581286-400000-1400-500+1500-2500+102838+3447+106214+8842+40262.16+22693.3-62955.46</f>
        <v>2399727</v>
      </c>
      <c r="H25" s="119">
        <f>703579</f>
        <v>703579</v>
      </c>
      <c r="I25" s="119">
        <f>704317</f>
        <v>704317</v>
      </c>
      <c r="J25" s="119">
        <f>98156.72-50+302631.07-91822.07+84053.66+19562.6-19562.6</f>
        <v>392969.38</v>
      </c>
      <c r="K25" s="119"/>
      <c r="L25" s="119"/>
      <c r="M25" s="119"/>
      <c r="N25" s="119"/>
      <c r="O25" s="119"/>
      <c r="P25" s="119"/>
    </row>
    <row r="26" spans="1:16" x14ac:dyDescent="0.25">
      <c r="A26" s="114" t="s">
        <v>49</v>
      </c>
      <c r="B26" s="603"/>
      <c r="C26" s="111">
        <v>112</v>
      </c>
      <c r="D26" s="112">
        <f>G26+J26+K26+L26+M26</f>
        <v>1950</v>
      </c>
      <c r="E26" s="112">
        <f t="shared" si="16"/>
        <v>0</v>
      </c>
      <c r="F26" s="112">
        <f t="shared" si="15"/>
        <v>0</v>
      </c>
      <c r="G26" s="119">
        <f>1400+500</f>
        <v>1900</v>
      </c>
      <c r="H26" s="119"/>
      <c r="I26" s="119"/>
      <c r="J26" s="119">
        <v>50</v>
      </c>
      <c r="K26" s="119"/>
      <c r="L26" s="119"/>
      <c r="M26" s="119"/>
      <c r="N26" s="119"/>
      <c r="O26" s="119"/>
      <c r="P26" s="119"/>
    </row>
    <row r="27" spans="1:16" x14ac:dyDescent="0.25">
      <c r="A27" s="114" t="s">
        <v>21</v>
      </c>
      <c r="B27" s="111">
        <v>220</v>
      </c>
      <c r="C27" s="111"/>
      <c r="D27" s="112">
        <f>G27+J27+K27+L27+M27</f>
        <v>0</v>
      </c>
      <c r="E27" s="112"/>
      <c r="F27" s="112"/>
      <c r="G27" s="119"/>
      <c r="H27" s="119"/>
      <c r="I27" s="119"/>
      <c r="J27" s="119"/>
      <c r="K27" s="119"/>
      <c r="L27" s="119"/>
      <c r="M27" s="119"/>
      <c r="N27" s="119"/>
      <c r="O27" s="119"/>
      <c r="P27" s="119"/>
    </row>
    <row r="28" spans="1:16" x14ac:dyDescent="0.25">
      <c r="A28" s="120" t="s">
        <v>1</v>
      </c>
      <c r="B28" s="114"/>
      <c r="C28" s="111"/>
      <c r="D28" s="112">
        <f t="shared" ref="D28:D48" si="17">G28+J28+K28+L28+M28</f>
        <v>0</v>
      </c>
      <c r="E28" s="112"/>
      <c r="F28" s="112"/>
      <c r="G28" s="119"/>
      <c r="H28" s="119"/>
      <c r="I28" s="119"/>
      <c r="J28" s="119"/>
      <c r="K28" s="119"/>
      <c r="L28" s="119"/>
      <c r="M28" s="119"/>
      <c r="N28" s="119"/>
      <c r="O28" s="119"/>
      <c r="P28" s="119"/>
    </row>
    <row r="29" spans="1:16" x14ac:dyDescent="0.25">
      <c r="A29" s="114" t="s">
        <v>22</v>
      </c>
      <c r="B29" s="111">
        <v>230</v>
      </c>
      <c r="C29" s="111"/>
      <c r="D29" s="112">
        <f t="shared" si="17"/>
        <v>0</v>
      </c>
      <c r="E29" s="112"/>
      <c r="F29" s="112"/>
      <c r="G29" s="119"/>
      <c r="H29" s="119"/>
      <c r="I29" s="119"/>
      <c r="J29" s="119"/>
      <c r="K29" s="119"/>
      <c r="L29" s="119"/>
      <c r="M29" s="119"/>
      <c r="N29" s="119"/>
      <c r="O29" s="119"/>
      <c r="P29" s="119"/>
    </row>
    <row r="30" spans="1:16" x14ac:dyDescent="0.25">
      <c r="A30" s="120" t="s">
        <v>1</v>
      </c>
      <c r="B30" s="114"/>
      <c r="C30" s="111"/>
      <c r="D30" s="112">
        <f>G30+J30+K30+L30+M30</f>
        <v>20084.509999999998</v>
      </c>
      <c r="E30" s="112"/>
      <c r="F30" s="112"/>
      <c r="G30" s="119">
        <f>G31+G32+G33+G34</f>
        <v>0</v>
      </c>
      <c r="H30" s="119"/>
      <c r="I30" s="119"/>
      <c r="J30" s="146">
        <f t="shared" ref="J30:P30" si="18">J31+J32+J33+J34</f>
        <v>15523.259999999998</v>
      </c>
      <c r="K30" s="119">
        <f t="shared" si="18"/>
        <v>0</v>
      </c>
      <c r="L30" s="119">
        <f t="shared" si="18"/>
        <v>0</v>
      </c>
      <c r="M30" s="119">
        <f t="shared" si="18"/>
        <v>4561.25</v>
      </c>
      <c r="N30" s="119">
        <f t="shared" si="18"/>
        <v>0</v>
      </c>
      <c r="O30" s="119">
        <f t="shared" si="18"/>
        <v>0</v>
      </c>
      <c r="P30" s="119">
        <f t="shared" si="18"/>
        <v>0</v>
      </c>
    </row>
    <row r="31" spans="1:16" x14ac:dyDescent="0.25">
      <c r="A31" s="114" t="s">
        <v>57</v>
      </c>
      <c r="B31" s="604">
        <v>240</v>
      </c>
      <c r="C31" s="111">
        <v>831</v>
      </c>
      <c r="D31" s="112">
        <f>G31+J31+K31+L31+M31</f>
        <v>2459.06</v>
      </c>
      <c r="E31" s="112"/>
      <c r="F31" s="112"/>
      <c r="G31" s="119"/>
      <c r="H31" s="119"/>
      <c r="I31" s="119"/>
      <c r="J31" s="119"/>
      <c r="K31" s="119"/>
      <c r="L31" s="119"/>
      <c r="M31" s="119">
        <v>2459.06</v>
      </c>
      <c r="N31" s="119"/>
      <c r="O31" s="119"/>
      <c r="P31" s="119"/>
    </row>
    <row r="32" spans="1:16" x14ac:dyDescent="0.25">
      <c r="A32" s="114" t="s">
        <v>58</v>
      </c>
      <c r="B32" s="604"/>
      <c r="C32" s="111">
        <v>851</v>
      </c>
      <c r="D32" s="112">
        <f t="shared" si="17"/>
        <v>0</v>
      </c>
      <c r="E32" s="112"/>
      <c r="F32" s="112"/>
      <c r="G32" s="119"/>
      <c r="H32" s="119"/>
      <c r="I32" s="119"/>
      <c r="J32" s="119"/>
      <c r="K32" s="119"/>
      <c r="L32" s="119"/>
      <c r="M32" s="119"/>
      <c r="N32" s="119"/>
      <c r="O32" s="119"/>
      <c r="P32" s="119"/>
    </row>
    <row r="33" spans="1:16" x14ac:dyDescent="0.25">
      <c r="A33" s="114" t="s">
        <v>59</v>
      </c>
      <c r="B33" s="604"/>
      <c r="C33" s="111">
        <v>852</v>
      </c>
      <c r="D33" s="112">
        <f t="shared" si="17"/>
        <v>1890.17</v>
      </c>
      <c r="E33" s="112"/>
      <c r="F33" s="112"/>
      <c r="G33" s="119"/>
      <c r="H33" s="119"/>
      <c r="I33" s="119"/>
      <c r="J33" s="119"/>
      <c r="K33" s="119"/>
      <c r="L33" s="119"/>
      <c r="M33" s="119">
        <v>1890.17</v>
      </c>
      <c r="N33" s="119"/>
      <c r="O33" s="119"/>
      <c r="P33" s="119"/>
    </row>
    <row r="34" spans="1:16" x14ac:dyDescent="0.25">
      <c r="A34" s="114" t="s">
        <v>60</v>
      </c>
      <c r="B34" s="114"/>
      <c r="C34" s="111">
        <v>853</v>
      </c>
      <c r="D34" s="112">
        <f t="shared" si="17"/>
        <v>15735.279999999999</v>
      </c>
      <c r="E34" s="112"/>
      <c r="F34" s="112"/>
      <c r="G34" s="119"/>
      <c r="H34" s="119"/>
      <c r="I34" s="119"/>
      <c r="J34" s="119">
        <f>8863.3+65.92+6594.04</f>
        <v>15523.259999999998</v>
      </c>
      <c r="K34" s="119"/>
      <c r="L34" s="119"/>
      <c r="M34" s="119">
        <v>212.02</v>
      </c>
      <c r="N34" s="119"/>
      <c r="O34" s="119"/>
      <c r="P34" s="119"/>
    </row>
    <row r="35" spans="1:16" ht="30" x14ac:dyDescent="0.25">
      <c r="A35" s="114" t="s">
        <v>23</v>
      </c>
      <c r="B35" s="111">
        <v>250</v>
      </c>
      <c r="C35" s="111"/>
      <c r="D35" s="112">
        <f t="shared" si="17"/>
        <v>0</v>
      </c>
      <c r="E35" s="112"/>
      <c r="F35" s="112"/>
      <c r="G35" s="119"/>
      <c r="H35" s="119"/>
      <c r="I35" s="119"/>
      <c r="J35" s="119"/>
      <c r="K35" s="119"/>
      <c r="L35" s="119"/>
      <c r="M35" s="119"/>
      <c r="N35" s="119"/>
      <c r="O35" s="119"/>
      <c r="P35" s="119"/>
    </row>
    <row r="36" spans="1:16" ht="30" x14ac:dyDescent="0.25">
      <c r="A36" s="114" t="s">
        <v>24</v>
      </c>
      <c r="B36" s="601">
        <v>260</v>
      </c>
      <c r="C36" s="111" t="s">
        <v>13</v>
      </c>
      <c r="D36" s="112">
        <f>G36+J36+K36+L36+M36</f>
        <v>7264898.1200000001</v>
      </c>
      <c r="E36" s="112">
        <f t="shared" ref="E36:P36" si="19">E37+E38</f>
        <v>5921532.4800000004</v>
      </c>
      <c r="F36" s="112">
        <f t="shared" si="19"/>
        <v>5737292.4800000004</v>
      </c>
      <c r="G36" s="115">
        <f t="shared" si="19"/>
        <v>1320642.94</v>
      </c>
      <c r="H36" s="115">
        <f t="shared" si="19"/>
        <v>256205</v>
      </c>
      <c r="I36" s="115">
        <f t="shared" si="19"/>
        <v>71965</v>
      </c>
      <c r="J36" s="115">
        <f t="shared" si="19"/>
        <v>178934.48</v>
      </c>
      <c r="K36" s="115">
        <f t="shared" si="19"/>
        <v>0</v>
      </c>
      <c r="L36" s="115">
        <f t="shared" si="19"/>
        <v>0</v>
      </c>
      <c r="M36" s="115">
        <f t="shared" si="19"/>
        <v>5765320.7000000002</v>
      </c>
      <c r="N36" s="115">
        <f t="shared" si="19"/>
        <v>5665327.4800000004</v>
      </c>
      <c r="O36" s="115">
        <f t="shared" si="19"/>
        <v>5665327.4800000004</v>
      </c>
      <c r="P36" s="115">
        <f t="shared" si="19"/>
        <v>0</v>
      </c>
    </row>
    <row r="37" spans="1:16" ht="30" x14ac:dyDescent="0.25">
      <c r="A37" s="114" t="s">
        <v>55</v>
      </c>
      <c r="B37" s="602"/>
      <c r="C37" s="121">
        <v>242</v>
      </c>
      <c r="D37" s="112">
        <f t="shared" si="17"/>
        <v>0</v>
      </c>
      <c r="E37" s="112"/>
      <c r="F37" s="112"/>
      <c r="G37" s="119"/>
      <c r="H37" s="119"/>
      <c r="I37" s="119"/>
      <c r="J37" s="119"/>
      <c r="K37" s="119"/>
      <c r="L37" s="119"/>
      <c r="M37" s="119"/>
      <c r="N37" s="119"/>
      <c r="O37" s="119"/>
      <c r="P37" s="119"/>
    </row>
    <row r="38" spans="1:16" ht="45" x14ac:dyDescent="0.25">
      <c r="A38" s="114" t="s">
        <v>56</v>
      </c>
      <c r="B38" s="603"/>
      <c r="C38" s="121">
        <v>244</v>
      </c>
      <c r="D38" s="112">
        <f>G38+J38+K38+L38+M38</f>
        <v>7264898.1200000001</v>
      </c>
      <c r="E38" s="112">
        <f>H38+N38</f>
        <v>5921532.4800000004</v>
      </c>
      <c r="F38" s="112">
        <f>I38+O38</f>
        <v>5737292.4800000004</v>
      </c>
      <c r="G38" s="119">
        <f>932254-649+6780+197000+177165.94+8092</f>
        <v>1320642.94</v>
      </c>
      <c r="H38" s="119">
        <f>256205</f>
        <v>256205</v>
      </c>
      <c r="I38" s="119">
        <f>71965</f>
        <v>71965</v>
      </c>
      <c r="J38" s="119">
        <f>142285.48+649+36000</f>
        <v>178934.48</v>
      </c>
      <c r="K38" s="119"/>
      <c r="L38" s="119"/>
      <c r="M38" s="119">
        <f>5681881.95-4076.25+15000+72515</f>
        <v>5765320.7000000002</v>
      </c>
      <c r="N38" s="119">
        <f>5665327.48</f>
        <v>5665327.4800000004</v>
      </c>
      <c r="O38" s="119">
        <f>5665327.48</f>
        <v>5665327.4800000004</v>
      </c>
      <c r="P38" s="119"/>
    </row>
    <row r="39" spans="1:16" x14ac:dyDescent="0.25">
      <c r="A39" s="114" t="s">
        <v>25</v>
      </c>
      <c r="B39" s="111">
        <v>300</v>
      </c>
      <c r="C39" s="111" t="s">
        <v>13</v>
      </c>
      <c r="D39" s="112">
        <f t="shared" si="17"/>
        <v>0</v>
      </c>
      <c r="E39" s="112"/>
      <c r="F39" s="112"/>
      <c r="G39" s="119"/>
      <c r="H39" s="119"/>
      <c r="I39" s="119"/>
      <c r="J39" s="119"/>
      <c r="K39" s="119"/>
      <c r="L39" s="119"/>
      <c r="M39" s="119"/>
      <c r="N39" s="119"/>
      <c r="O39" s="119"/>
      <c r="P39" s="119"/>
    </row>
    <row r="40" spans="1:16" x14ac:dyDescent="0.25">
      <c r="A40" s="114" t="s">
        <v>1</v>
      </c>
      <c r="B40" s="604">
        <v>310</v>
      </c>
      <c r="C40" s="604"/>
      <c r="D40" s="594">
        <f t="shared" si="17"/>
        <v>0</v>
      </c>
      <c r="E40" s="594"/>
      <c r="F40" s="594"/>
      <c r="G40" s="597"/>
      <c r="H40" s="597"/>
      <c r="I40" s="597"/>
      <c r="J40" s="597"/>
      <c r="K40" s="597"/>
      <c r="L40" s="597"/>
      <c r="M40" s="597"/>
      <c r="N40" s="597"/>
      <c r="O40" s="597"/>
      <c r="P40" s="597"/>
    </row>
    <row r="41" spans="1:16" x14ac:dyDescent="0.25">
      <c r="A41" s="114" t="s">
        <v>26</v>
      </c>
      <c r="B41" s="604"/>
      <c r="C41" s="604"/>
      <c r="D41" s="595"/>
      <c r="E41" s="595"/>
      <c r="F41" s="595"/>
      <c r="G41" s="597"/>
      <c r="H41" s="597"/>
      <c r="I41" s="597"/>
      <c r="J41" s="597"/>
      <c r="K41" s="597"/>
      <c r="L41" s="597"/>
      <c r="M41" s="597"/>
      <c r="N41" s="597"/>
      <c r="O41" s="597"/>
      <c r="P41" s="597"/>
    </row>
    <row r="42" spans="1:16" x14ac:dyDescent="0.25">
      <c r="A42" s="114" t="s">
        <v>27</v>
      </c>
      <c r="B42" s="111">
        <v>320</v>
      </c>
      <c r="C42" s="111"/>
      <c r="D42" s="112">
        <f t="shared" si="17"/>
        <v>0</v>
      </c>
      <c r="E42" s="112"/>
      <c r="F42" s="112"/>
      <c r="G42" s="119"/>
      <c r="H42" s="119"/>
      <c r="I42" s="119"/>
      <c r="J42" s="119"/>
      <c r="K42" s="119"/>
      <c r="L42" s="119"/>
      <c r="M42" s="119"/>
      <c r="N42" s="119"/>
      <c r="O42" s="119"/>
      <c r="P42" s="119"/>
    </row>
    <row r="43" spans="1:16" x14ac:dyDescent="0.25">
      <c r="A43" s="114" t="s">
        <v>28</v>
      </c>
      <c r="B43" s="111">
        <v>400</v>
      </c>
      <c r="C43" s="111"/>
      <c r="D43" s="112">
        <f t="shared" si="17"/>
        <v>0</v>
      </c>
      <c r="E43" s="112"/>
      <c r="F43" s="112"/>
      <c r="G43" s="119"/>
      <c r="H43" s="119"/>
      <c r="I43" s="119"/>
      <c r="J43" s="119"/>
      <c r="K43" s="119"/>
      <c r="L43" s="119"/>
      <c r="M43" s="119"/>
      <c r="N43" s="119"/>
      <c r="O43" s="119"/>
      <c r="P43" s="119"/>
    </row>
    <row r="44" spans="1:16" x14ac:dyDescent="0.25">
      <c r="A44" s="114" t="s">
        <v>29</v>
      </c>
      <c r="B44" s="604">
        <v>410</v>
      </c>
      <c r="C44" s="604"/>
      <c r="D44" s="594">
        <f t="shared" si="17"/>
        <v>0</v>
      </c>
      <c r="E44" s="594"/>
      <c r="F44" s="594"/>
      <c r="G44" s="597"/>
      <c r="H44" s="597"/>
      <c r="I44" s="597"/>
      <c r="J44" s="597"/>
      <c r="K44" s="597"/>
      <c r="L44" s="597"/>
      <c r="M44" s="597"/>
      <c r="N44" s="597"/>
      <c r="O44" s="597"/>
      <c r="P44" s="597"/>
    </row>
    <row r="45" spans="1:16" x14ac:dyDescent="0.25">
      <c r="A45" s="114" t="s">
        <v>30</v>
      </c>
      <c r="B45" s="604"/>
      <c r="C45" s="604"/>
      <c r="D45" s="595"/>
      <c r="E45" s="595"/>
      <c r="F45" s="595"/>
      <c r="G45" s="597"/>
      <c r="H45" s="597"/>
      <c r="I45" s="597"/>
      <c r="J45" s="597"/>
      <c r="K45" s="597"/>
      <c r="L45" s="597"/>
      <c r="M45" s="597"/>
      <c r="N45" s="597"/>
      <c r="O45" s="597"/>
      <c r="P45" s="597"/>
    </row>
    <row r="46" spans="1:16" x14ac:dyDescent="0.25">
      <c r="A46" s="114" t="s">
        <v>31</v>
      </c>
      <c r="B46" s="111">
        <v>420</v>
      </c>
      <c r="C46" s="111"/>
      <c r="D46" s="112">
        <f t="shared" si="17"/>
        <v>0</v>
      </c>
      <c r="E46" s="112"/>
      <c r="F46" s="112"/>
      <c r="G46" s="119"/>
      <c r="H46" s="119"/>
      <c r="I46" s="119"/>
      <c r="J46" s="119"/>
      <c r="K46" s="119"/>
      <c r="L46" s="119"/>
      <c r="M46" s="119"/>
      <c r="N46" s="119"/>
      <c r="O46" s="119"/>
      <c r="P46" s="119"/>
    </row>
    <row r="47" spans="1:16" x14ac:dyDescent="0.25">
      <c r="A47" s="114" t="s">
        <v>32</v>
      </c>
      <c r="B47" s="111">
        <v>500</v>
      </c>
      <c r="C47" s="111" t="s">
        <v>13</v>
      </c>
      <c r="D47" s="112">
        <f>G47+J47+K47+L47+M47</f>
        <v>16554.47</v>
      </c>
      <c r="E47" s="112"/>
      <c r="F47" s="112"/>
      <c r="G47" s="119"/>
      <c r="H47" s="119"/>
      <c r="I47" s="119"/>
      <c r="J47" s="119"/>
      <c r="K47" s="119"/>
      <c r="L47" s="119"/>
      <c r="M47" s="119">
        <v>16554.47</v>
      </c>
      <c r="N47" s="119"/>
      <c r="O47" s="119"/>
      <c r="P47" s="119"/>
    </row>
    <row r="48" spans="1:16" x14ac:dyDescent="0.25">
      <c r="A48" s="114" t="s">
        <v>33</v>
      </c>
      <c r="B48" s="111">
        <v>600</v>
      </c>
      <c r="C48" s="111" t="s">
        <v>13</v>
      </c>
      <c r="D48" s="112">
        <f t="shared" si="17"/>
        <v>0</v>
      </c>
      <c r="E48" s="113">
        <f t="shared" ref="E48:P48" si="20">E47+E9-E22</f>
        <v>0</v>
      </c>
      <c r="F48" s="113">
        <f t="shared" si="20"/>
        <v>0</v>
      </c>
      <c r="G48" s="119">
        <f t="shared" si="20"/>
        <v>0</v>
      </c>
      <c r="H48" s="119">
        <f t="shared" si="20"/>
        <v>0</v>
      </c>
      <c r="I48" s="119">
        <f t="shared" si="20"/>
        <v>0</v>
      </c>
      <c r="J48" s="119">
        <f t="shared" si="20"/>
        <v>0</v>
      </c>
      <c r="K48" s="119">
        <f t="shared" si="20"/>
        <v>0</v>
      </c>
      <c r="L48" s="119">
        <f t="shared" si="20"/>
        <v>0</v>
      </c>
      <c r="M48" s="119">
        <f t="shared" si="20"/>
        <v>0</v>
      </c>
      <c r="N48" s="119">
        <f t="shared" si="20"/>
        <v>0</v>
      </c>
      <c r="O48" s="119">
        <f t="shared" si="20"/>
        <v>0</v>
      </c>
      <c r="P48" s="119">
        <f t="shared" si="20"/>
        <v>0</v>
      </c>
    </row>
  </sheetData>
  <mergeCells count="62">
    <mergeCell ref="N44:N45"/>
    <mergeCell ref="O44:O45"/>
    <mergeCell ref="P44:P45"/>
    <mergeCell ref="H44:H45"/>
    <mergeCell ref="I44:I45"/>
    <mergeCell ref="J44:J45"/>
    <mergeCell ref="K44:K45"/>
    <mergeCell ref="L44:L45"/>
    <mergeCell ref="M44:M45"/>
    <mergeCell ref="G44:G45"/>
    <mergeCell ref="G40:G41"/>
    <mergeCell ref="H40:H41"/>
    <mergeCell ref="I40:I41"/>
    <mergeCell ref="J40:J41"/>
    <mergeCell ref="B44:B45"/>
    <mergeCell ref="C44:C45"/>
    <mergeCell ref="D44:D45"/>
    <mergeCell ref="E44:E45"/>
    <mergeCell ref="F44:F45"/>
    <mergeCell ref="B36:B38"/>
    <mergeCell ref="B40:B41"/>
    <mergeCell ref="C40:C41"/>
    <mergeCell ref="D40:D41"/>
    <mergeCell ref="E40:E41"/>
    <mergeCell ref="B12:B16"/>
    <mergeCell ref="B24:B26"/>
    <mergeCell ref="B31:B33"/>
    <mergeCell ref="I10:I11"/>
    <mergeCell ref="G10:G11"/>
    <mergeCell ref="H10:H11"/>
    <mergeCell ref="B10:B11"/>
    <mergeCell ref="C10:C11"/>
    <mergeCell ref="D10:D11"/>
    <mergeCell ref="E10:E11"/>
    <mergeCell ref="F40:F41"/>
    <mergeCell ref="O10:O11"/>
    <mergeCell ref="P10:P11"/>
    <mergeCell ref="J10:J11"/>
    <mergeCell ref="K10:K11"/>
    <mergeCell ref="L10:L11"/>
    <mergeCell ref="M10:M11"/>
    <mergeCell ref="N10:N11"/>
    <mergeCell ref="M40:M41"/>
    <mergeCell ref="N40:N41"/>
    <mergeCell ref="O40:O41"/>
    <mergeCell ref="P40:P41"/>
    <mergeCell ref="K40:K41"/>
    <mergeCell ref="L40:L41"/>
    <mergeCell ref="F10:F11"/>
    <mergeCell ref="A2:P3"/>
    <mergeCell ref="A4:A7"/>
    <mergeCell ref="B4:B7"/>
    <mergeCell ref="C4:C7"/>
    <mergeCell ref="D4:P4"/>
    <mergeCell ref="D5:F5"/>
    <mergeCell ref="G5:P5"/>
    <mergeCell ref="D6:F6"/>
    <mergeCell ref="G6:I6"/>
    <mergeCell ref="J6:J7"/>
    <mergeCell ref="K6:K7"/>
    <mergeCell ref="L6:L7"/>
    <mergeCell ref="M6:P6"/>
  </mergeCells>
  <hyperlinks>
    <hyperlink ref="J6" r:id="rId1" display="consultantplus://offline/ref=32CA238D502FECC813B9EBFB681B03B845AF5936CA1A47696EF4F3882945848FA5AD885F86121448N"/>
  </hyperlinks>
  <pageMargins left="0.31496062992125984" right="0.31496062992125984" top="0.74803149606299213" bottom="0.74803149606299213" header="0.31496062992125984" footer="0.31496062992125984"/>
  <pageSetup paperSize="9" scale="4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90" zoomScaleSheetLayoutView="90" workbookViewId="0">
      <selection activeCell="A2" sqref="A2:L3"/>
    </sheetView>
  </sheetViews>
  <sheetFormatPr defaultRowHeight="15" x14ac:dyDescent="0.25"/>
  <cols>
    <col min="1" max="1" width="23.140625" customWidth="1"/>
    <col min="4" max="4" width="16.5703125" customWidth="1"/>
    <col min="5" max="9" width="12.7109375" customWidth="1"/>
    <col min="10" max="10" width="16.5703125" customWidth="1"/>
    <col min="11" max="12" width="12.7109375" customWidth="1"/>
  </cols>
  <sheetData>
    <row r="1" spans="1:12" x14ac:dyDescent="0.25">
      <c r="L1" t="s">
        <v>42</v>
      </c>
    </row>
    <row r="2" spans="1:12" ht="36.75" customHeight="1" x14ac:dyDescent="0.25">
      <c r="A2" s="607" t="s">
        <v>187</v>
      </c>
      <c r="B2" s="607"/>
      <c r="C2" s="607"/>
      <c r="D2" s="607"/>
      <c r="E2" s="607"/>
      <c r="F2" s="607"/>
      <c r="G2" s="607"/>
      <c r="H2" s="607"/>
      <c r="I2" s="607"/>
      <c r="J2" s="607"/>
      <c r="K2" s="607"/>
      <c r="L2" s="607"/>
    </row>
    <row r="3" spans="1:12" ht="31.5" customHeight="1" x14ac:dyDescent="0.25">
      <c r="A3" s="608"/>
      <c r="B3" s="608"/>
      <c r="C3" s="608"/>
      <c r="D3" s="608"/>
      <c r="E3" s="608"/>
      <c r="F3" s="608"/>
      <c r="G3" s="608"/>
      <c r="H3" s="608"/>
      <c r="I3" s="608"/>
      <c r="J3" s="608"/>
      <c r="K3" s="608"/>
      <c r="L3" s="608"/>
    </row>
    <row r="4" spans="1:12" ht="30" customHeight="1" x14ac:dyDescent="0.25">
      <c r="A4" s="609" t="s">
        <v>0</v>
      </c>
      <c r="B4" s="609" t="s">
        <v>3</v>
      </c>
      <c r="C4" s="609" t="s">
        <v>34</v>
      </c>
      <c r="D4" s="609" t="s">
        <v>35</v>
      </c>
      <c r="E4" s="609"/>
      <c r="F4" s="609"/>
      <c r="G4" s="609"/>
      <c r="H4" s="609"/>
      <c r="I4" s="609"/>
      <c r="J4" s="609"/>
      <c r="K4" s="609"/>
      <c r="L4" s="609"/>
    </row>
    <row r="5" spans="1:12" x14ac:dyDescent="0.25">
      <c r="A5" s="609"/>
      <c r="B5" s="609"/>
      <c r="C5" s="609"/>
      <c r="D5" s="609" t="s">
        <v>36</v>
      </c>
      <c r="E5" s="609"/>
      <c r="F5" s="609"/>
      <c r="G5" s="609" t="s">
        <v>2</v>
      </c>
      <c r="H5" s="609"/>
      <c r="I5" s="609"/>
      <c r="J5" s="609"/>
      <c r="K5" s="609"/>
      <c r="L5" s="609"/>
    </row>
    <row r="6" spans="1:12" ht="135" customHeight="1" x14ac:dyDescent="0.25">
      <c r="A6" s="609"/>
      <c r="B6" s="609"/>
      <c r="C6" s="609"/>
      <c r="D6" s="609"/>
      <c r="E6" s="609"/>
      <c r="F6" s="609"/>
      <c r="G6" s="610" t="s">
        <v>37</v>
      </c>
      <c r="H6" s="610"/>
      <c r="I6" s="610"/>
      <c r="J6" s="610" t="s">
        <v>38</v>
      </c>
      <c r="K6" s="610"/>
      <c r="L6" s="610"/>
    </row>
    <row r="7" spans="1:12" ht="60" x14ac:dyDescent="0.25">
      <c r="A7" s="609"/>
      <c r="B7" s="609"/>
      <c r="C7" s="609"/>
      <c r="D7" s="7" t="s">
        <v>177</v>
      </c>
      <c r="E7" s="7" t="s">
        <v>178</v>
      </c>
      <c r="F7" s="7" t="s">
        <v>179</v>
      </c>
      <c r="G7" s="7" t="s">
        <v>177</v>
      </c>
      <c r="H7" s="7" t="s">
        <v>178</v>
      </c>
      <c r="I7" s="7" t="s">
        <v>179</v>
      </c>
      <c r="J7" s="7" t="s">
        <v>177</v>
      </c>
      <c r="K7" s="7" t="s">
        <v>178</v>
      </c>
      <c r="L7" s="7" t="s">
        <v>179</v>
      </c>
    </row>
    <row r="8" spans="1:12" x14ac:dyDescent="0.25">
      <c r="A8" s="1">
        <v>1</v>
      </c>
      <c r="B8" s="1">
        <v>2</v>
      </c>
      <c r="C8" s="1">
        <v>3</v>
      </c>
      <c r="D8" s="1">
        <v>4</v>
      </c>
      <c r="E8" s="1">
        <v>5</v>
      </c>
      <c r="F8" s="1">
        <v>6</v>
      </c>
      <c r="G8" s="1">
        <v>7</v>
      </c>
      <c r="H8" s="1">
        <v>8</v>
      </c>
      <c r="I8" s="1">
        <v>9</v>
      </c>
      <c r="J8" s="1">
        <v>10</v>
      </c>
      <c r="K8" s="1">
        <v>11</v>
      </c>
      <c r="L8" s="1">
        <v>12</v>
      </c>
    </row>
    <row r="9" spans="1:12" ht="45" x14ac:dyDescent="0.25">
      <c r="A9" s="2" t="s">
        <v>39</v>
      </c>
      <c r="B9" s="4" t="s">
        <v>124</v>
      </c>
      <c r="C9" s="1" t="s">
        <v>13</v>
      </c>
      <c r="D9" s="5">
        <f>J9</f>
        <v>7264898.1200000001</v>
      </c>
      <c r="E9" s="3">
        <v>0</v>
      </c>
      <c r="F9" s="3">
        <f t="shared" ref="F9:L9" si="0">F10+F12</f>
        <v>0</v>
      </c>
      <c r="G9" s="5">
        <v>0</v>
      </c>
      <c r="H9" s="3">
        <f t="shared" si="0"/>
        <v>0</v>
      </c>
      <c r="I9" s="3">
        <f t="shared" si="0"/>
        <v>0</v>
      </c>
      <c r="J9" s="67">
        <f>таб2.!D36</f>
        <v>7264898.1200000001</v>
      </c>
      <c r="K9">
        <v>0</v>
      </c>
      <c r="L9" s="3">
        <f t="shared" si="0"/>
        <v>0</v>
      </c>
    </row>
    <row r="10" spans="1:12" ht="75" x14ac:dyDescent="0.25">
      <c r="A10" s="2" t="s">
        <v>40</v>
      </c>
      <c r="B10" s="1">
        <v>1001</v>
      </c>
      <c r="C10" s="1" t="s">
        <v>13</v>
      </c>
      <c r="D10" s="73">
        <f>J10</f>
        <v>1237379</v>
      </c>
      <c r="E10" s="3" t="e">
        <f t="shared" ref="E10:F10" si="1">H10+K10</f>
        <v>#REF!</v>
      </c>
      <c r="F10" s="3">
        <f t="shared" si="1"/>
        <v>0</v>
      </c>
      <c r="G10" s="2">
        <v>0</v>
      </c>
      <c r="H10" s="2">
        <v>0</v>
      </c>
      <c r="I10" s="2">
        <v>0</v>
      </c>
      <c r="J10" s="73">
        <v>1237379</v>
      </c>
      <c r="K10" s="122" t="e">
        <f>#REF!</f>
        <v>#REF!</v>
      </c>
      <c r="L10" s="2">
        <v>0</v>
      </c>
    </row>
    <row r="11" spans="1:12" x14ac:dyDescent="0.25">
      <c r="A11" s="2"/>
      <c r="B11" s="2"/>
      <c r="C11" s="2"/>
      <c r="D11" s="2"/>
      <c r="E11" s="2"/>
      <c r="F11" s="2"/>
      <c r="G11" s="2"/>
      <c r="H11" s="2"/>
      <c r="I11" s="2"/>
      <c r="J11" s="2"/>
      <c r="K11" s="2"/>
      <c r="L11" s="2"/>
    </row>
    <row r="12" spans="1:12" ht="45" x14ac:dyDescent="0.25">
      <c r="A12" s="2" t="s">
        <v>41</v>
      </c>
      <c r="B12" s="1">
        <v>2001</v>
      </c>
      <c r="C12" s="2"/>
      <c r="D12" s="6">
        <f>J12</f>
        <v>6027519.1200000001</v>
      </c>
      <c r="E12" s="3">
        <v>0</v>
      </c>
      <c r="F12" s="3">
        <f t="shared" ref="F12" si="2">I12+L12</f>
        <v>0</v>
      </c>
      <c r="G12" s="5">
        <v>0</v>
      </c>
      <c r="H12" s="2">
        <v>0</v>
      </c>
      <c r="I12" s="2">
        <v>0</v>
      </c>
      <c r="J12" s="123">
        <f>J9-J10</f>
        <v>6027519.1200000001</v>
      </c>
      <c r="K12" s="134">
        <v>0</v>
      </c>
      <c r="L12" s="2">
        <v>0</v>
      </c>
    </row>
    <row r="13" spans="1:12" x14ac:dyDescent="0.25">
      <c r="A13" s="2"/>
      <c r="B13" s="2"/>
      <c r="C13" s="2"/>
      <c r="D13" s="2"/>
      <c r="E13" s="2"/>
      <c r="F13" s="2"/>
      <c r="G13" s="2"/>
      <c r="H13" s="2"/>
      <c r="I13" s="2"/>
      <c r="J13" s="2"/>
      <c r="K13" s="2"/>
      <c r="L13" s="2"/>
    </row>
    <row r="17" spans="8:8" x14ac:dyDescent="0.25">
      <c r="H17">
        <f>1243279.01-5900.01</f>
        <v>1237379</v>
      </c>
    </row>
  </sheetData>
  <mergeCells count="9">
    <mergeCell ref="A2:L3"/>
    <mergeCell ref="A4:A7"/>
    <mergeCell ref="B4:B7"/>
    <mergeCell ref="C4:C7"/>
    <mergeCell ref="D4:L4"/>
    <mergeCell ref="D5:F6"/>
    <mergeCell ref="G5:L5"/>
    <mergeCell ref="G6:I6"/>
    <mergeCell ref="J6:L6"/>
  </mergeCells>
  <hyperlinks>
    <hyperlink ref="G6" r:id="rId1" display="consultantplus://offline/ref=32CA238D502FECC813B9EBFB681B03B845AE5936CC1847696EF4F388291445N"/>
    <hyperlink ref="J6" r:id="rId2" display="consultantplus://offline/ref=32CA238D502FECC813B9EBFB681B03B845AF5B33CB1C47696EF4F388291445N"/>
  </hyperlinks>
  <pageMargins left="0.70866141732283472" right="0.70866141732283472" top="0.74803149606299213" bottom="0.74803149606299213" header="0.31496062992125984" footer="0.31496062992125984"/>
  <pageSetup paperSize="9" scale="8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59"/>
  <sheetViews>
    <sheetView view="pageBreakPreview" topLeftCell="A49" zoomScaleSheetLayoutView="100" workbookViewId="0">
      <selection activeCell="A51" sqref="A51:FF51"/>
    </sheetView>
  </sheetViews>
  <sheetFormatPr defaultColWidth="0.85546875" defaultRowHeight="11.25" x14ac:dyDescent="0.2"/>
  <cols>
    <col min="1" max="55" width="0.85546875" style="148"/>
    <col min="56" max="56" width="4.85546875" style="148" customWidth="1"/>
    <col min="57" max="60" width="0.85546875" style="148"/>
    <col min="61" max="61" width="0.85546875" style="148" customWidth="1"/>
    <col min="62" max="64" width="0.85546875" style="148"/>
    <col min="65" max="65" width="0.85546875" style="148" customWidth="1"/>
    <col min="66" max="75" width="0.85546875" style="148"/>
    <col min="76" max="76" width="6.5703125" style="148" customWidth="1"/>
    <col min="77" max="77" width="0.85546875" style="148" customWidth="1"/>
    <col min="78" max="121" width="0.85546875" style="148"/>
    <col min="122" max="122" width="1.85546875" style="148" customWidth="1"/>
    <col min="123" max="134" width="0.85546875" style="148"/>
    <col min="135" max="135" width="3" style="148" customWidth="1"/>
    <col min="136" max="147" width="0.85546875" style="148"/>
    <col min="148" max="148" width="2.28515625" style="148" customWidth="1"/>
    <col min="149" max="162" width="0.85546875" style="148"/>
    <col min="163" max="163" width="6.140625" style="148" customWidth="1"/>
    <col min="164" max="164" width="13.42578125" style="148" customWidth="1"/>
    <col min="165" max="168" width="0.85546875" style="148"/>
    <col min="169" max="169" width="4" style="148" customWidth="1"/>
    <col min="170" max="177" width="0.85546875" style="148"/>
    <col min="178" max="178" width="8.7109375" style="148" bestFit="1" customWidth="1"/>
    <col min="179" max="16384" width="0.85546875" style="148"/>
  </cols>
  <sheetData>
    <row r="1" spans="1:178" s="147" customFormat="1" ht="10.5" x14ac:dyDescent="0.15">
      <c r="B1" s="558" t="s">
        <v>188</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558"/>
      <c r="DK1" s="558"/>
      <c r="DL1" s="558"/>
      <c r="DM1" s="558"/>
      <c r="DN1" s="558"/>
      <c r="DO1" s="558"/>
      <c r="DP1" s="558"/>
      <c r="DQ1" s="558"/>
      <c r="DR1" s="558"/>
      <c r="DS1" s="558"/>
      <c r="DT1" s="558"/>
      <c r="DU1" s="558"/>
      <c r="DV1" s="558"/>
      <c r="DW1" s="558"/>
      <c r="DX1" s="558"/>
      <c r="DY1" s="558"/>
      <c r="DZ1" s="558"/>
      <c r="EA1" s="558"/>
      <c r="EB1" s="558"/>
      <c r="EC1" s="558"/>
      <c r="ED1" s="558"/>
      <c r="EE1" s="558"/>
      <c r="EF1" s="558"/>
      <c r="EG1" s="558"/>
      <c r="EH1" s="558"/>
      <c r="EI1" s="558"/>
      <c r="EJ1" s="558"/>
      <c r="EK1" s="558"/>
      <c r="EL1" s="558"/>
      <c r="EM1" s="558"/>
      <c r="EN1" s="558"/>
      <c r="EO1" s="558"/>
      <c r="EP1" s="558"/>
      <c r="EQ1" s="558"/>
      <c r="ER1" s="558"/>
      <c r="ES1" s="558"/>
      <c r="ET1" s="558"/>
      <c r="EU1" s="558"/>
      <c r="EV1" s="558"/>
      <c r="EW1" s="558"/>
      <c r="EX1" s="558"/>
      <c r="EY1" s="558"/>
      <c r="EZ1" s="558"/>
      <c r="FA1" s="558"/>
      <c r="FB1" s="558"/>
      <c r="FC1" s="558"/>
      <c r="FD1" s="558"/>
    </row>
    <row r="2" spans="1:178" ht="15" customHeight="1" x14ac:dyDescent="0.2"/>
    <row r="3" spans="1:178" ht="77.25" customHeight="1" x14ac:dyDescent="0.2">
      <c r="A3" s="550" t="s">
        <v>189</v>
      </c>
      <c r="B3" s="550"/>
      <c r="C3" s="550"/>
      <c r="D3" s="550"/>
      <c r="E3" s="550"/>
      <c r="F3" s="550"/>
      <c r="G3" s="550"/>
      <c r="H3" s="561"/>
      <c r="I3" s="538" t="s">
        <v>0</v>
      </c>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8"/>
      <c r="CC3" s="538"/>
      <c r="CD3" s="538"/>
      <c r="CE3" s="538"/>
      <c r="CF3" s="538"/>
      <c r="CG3" s="538"/>
      <c r="CH3" s="538"/>
      <c r="CI3" s="538"/>
      <c r="CJ3" s="538"/>
      <c r="CK3" s="538"/>
      <c r="CL3" s="538"/>
      <c r="CM3" s="539"/>
      <c r="CN3" s="549" t="s">
        <v>190</v>
      </c>
      <c r="CO3" s="550"/>
      <c r="CP3" s="550"/>
      <c r="CQ3" s="550"/>
      <c r="CR3" s="550"/>
      <c r="CS3" s="550"/>
      <c r="CT3" s="550"/>
      <c r="CU3" s="561"/>
      <c r="CV3" s="549" t="s">
        <v>191</v>
      </c>
      <c r="CW3" s="550"/>
      <c r="CX3" s="550"/>
      <c r="CY3" s="550"/>
      <c r="CZ3" s="550"/>
      <c r="DA3" s="550"/>
      <c r="DB3" s="550"/>
      <c r="DC3" s="550"/>
      <c r="DD3" s="550"/>
      <c r="DE3" s="561"/>
      <c r="DF3" s="566" t="s">
        <v>192</v>
      </c>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row>
    <row r="4" spans="1:178" x14ac:dyDescent="0.2">
      <c r="A4" s="563"/>
      <c r="B4" s="563"/>
      <c r="C4" s="563"/>
      <c r="D4" s="563"/>
      <c r="E4" s="563"/>
      <c r="F4" s="563"/>
      <c r="G4" s="563"/>
      <c r="H4" s="564"/>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541"/>
      <c r="BY4" s="541"/>
      <c r="BZ4" s="541"/>
      <c r="CA4" s="541"/>
      <c r="CB4" s="541"/>
      <c r="CC4" s="541"/>
      <c r="CD4" s="541"/>
      <c r="CE4" s="541"/>
      <c r="CF4" s="541"/>
      <c r="CG4" s="541"/>
      <c r="CH4" s="541"/>
      <c r="CI4" s="541"/>
      <c r="CJ4" s="541"/>
      <c r="CK4" s="541"/>
      <c r="CL4" s="541"/>
      <c r="CM4" s="542"/>
      <c r="CN4" s="562"/>
      <c r="CO4" s="563"/>
      <c r="CP4" s="563"/>
      <c r="CQ4" s="563"/>
      <c r="CR4" s="563"/>
      <c r="CS4" s="563"/>
      <c r="CT4" s="563"/>
      <c r="CU4" s="564"/>
      <c r="CV4" s="562"/>
      <c r="CW4" s="563"/>
      <c r="CX4" s="563"/>
      <c r="CY4" s="563"/>
      <c r="CZ4" s="563"/>
      <c r="DA4" s="563"/>
      <c r="DB4" s="563"/>
      <c r="DC4" s="563"/>
      <c r="DD4" s="563"/>
      <c r="DE4" s="564"/>
      <c r="DF4" s="527" t="s">
        <v>193</v>
      </c>
      <c r="DG4" s="528"/>
      <c r="DH4" s="528"/>
      <c r="DI4" s="528"/>
      <c r="DJ4" s="528"/>
      <c r="DK4" s="528"/>
      <c r="DL4" s="548" t="s">
        <v>568</v>
      </c>
      <c r="DM4" s="548"/>
      <c r="DN4" s="548"/>
      <c r="DO4" s="525" t="s">
        <v>194</v>
      </c>
      <c r="DP4" s="525"/>
      <c r="DQ4" s="525"/>
      <c r="DR4" s="526"/>
      <c r="DS4" s="527" t="s">
        <v>193</v>
      </c>
      <c r="DT4" s="528"/>
      <c r="DU4" s="528"/>
      <c r="DV4" s="528"/>
      <c r="DW4" s="528"/>
      <c r="DX4" s="528"/>
      <c r="DY4" s="548" t="s">
        <v>592</v>
      </c>
      <c r="DZ4" s="548"/>
      <c r="EA4" s="548"/>
      <c r="EB4" s="525" t="s">
        <v>194</v>
      </c>
      <c r="EC4" s="525"/>
      <c r="ED4" s="525"/>
      <c r="EE4" s="526"/>
      <c r="EF4" s="527" t="s">
        <v>193</v>
      </c>
      <c r="EG4" s="528"/>
      <c r="EH4" s="528"/>
      <c r="EI4" s="528"/>
      <c r="EJ4" s="528"/>
      <c r="EK4" s="528"/>
      <c r="EL4" s="548" t="s">
        <v>613</v>
      </c>
      <c r="EM4" s="548"/>
      <c r="EN4" s="548"/>
      <c r="EO4" s="525" t="s">
        <v>194</v>
      </c>
      <c r="EP4" s="525"/>
      <c r="EQ4" s="525"/>
      <c r="ER4" s="526"/>
      <c r="ES4" s="549" t="s">
        <v>195</v>
      </c>
      <c r="ET4" s="550"/>
      <c r="EU4" s="550"/>
      <c r="EV4" s="550"/>
      <c r="EW4" s="550"/>
      <c r="EX4" s="550"/>
      <c r="EY4" s="550"/>
      <c r="EZ4" s="550"/>
      <c r="FA4" s="550"/>
      <c r="FB4" s="550"/>
      <c r="FC4" s="550"/>
      <c r="FD4" s="550"/>
      <c r="FE4" s="550"/>
    </row>
    <row r="5" spans="1:178" x14ac:dyDescent="0.2">
      <c r="A5" s="552"/>
      <c r="B5" s="552"/>
      <c r="C5" s="552"/>
      <c r="D5" s="552"/>
      <c r="E5" s="552"/>
      <c r="F5" s="552"/>
      <c r="G5" s="552"/>
      <c r="H5" s="565"/>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59"/>
      <c r="CI5" s="559"/>
      <c r="CJ5" s="559"/>
      <c r="CK5" s="559"/>
      <c r="CL5" s="559"/>
      <c r="CM5" s="560"/>
      <c r="CN5" s="551"/>
      <c r="CO5" s="552"/>
      <c r="CP5" s="552"/>
      <c r="CQ5" s="552"/>
      <c r="CR5" s="552"/>
      <c r="CS5" s="552"/>
      <c r="CT5" s="552"/>
      <c r="CU5" s="565"/>
      <c r="CV5" s="551"/>
      <c r="CW5" s="552"/>
      <c r="CX5" s="552"/>
      <c r="CY5" s="552"/>
      <c r="CZ5" s="552"/>
      <c r="DA5" s="552"/>
      <c r="DB5" s="552"/>
      <c r="DC5" s="552"/>
      <c r="DD5" s="552"/>
      <c r="DE5" s="565"/>
      <c r="DF5" s="553" t="s">
        <v>196</v>
      </c>
      <c r="DG5" s="554"/>
      <c r="DH5" s="554"/>
      <c r="DI5" s="554"/>
      <c r="DJ5" s="554"/>
      <c r="DK5" s="554"/>
      <c r="DL5" s="554"/>
      <c r="DM5" s="554"/>
      <c r="DN5" s="554"/>
      <c r="DO5" s="554"/>
      <c r="DP5" s="554"/>
      <c r="DQ5" s="554"/>
      <c r="DR5" s="555"/>
      <c r="DS5" s="553" t="s">
        <v>197</v>
      </c>
      <c r="DT5" s="554"/>
      <c r="DU5" s="554"/>
      <c r="DV5" s="554"/>
      <c r="DW5" s="554"/>
      <c r="DX5" s="554"/>
      <c r="DY5" s="554"/>
      <c r="DZ5" s="554"/>
      <c r="EA5" s="554"/>
      <c r="EB5" s="554"/>
      <c r="EC5" s="554"/>
      <c r="ED5" s="554"/>
      <c r="EE5" s="555"/>
      <c r="EF5" s="553" t="s">
        <v>198</v>
      </c>
      <c r="EG5" s="554"/>
      <c r="EH5" s="554"/>
      <c r="EI5" s="554"/>
      <c r="EJ5" s="554"/>
      <c r="EK5" s="554"/>
      <c r="EL5" s="554"/>
      <c r="EM5" s="554"/>
      <c r="EN5" s="554"/>
      <c r="EO5" s="554"/>
      <c r="EP5" s="554"/>
      <c r="EQ5" s="554"/>
      <c r="ER5" s="555"/>
      <c r="ES5" s="551"/>
      <c r="ET5" s="552"/>
      <c r="EU5" s="552"/>
      <c r="EV5" s="552"/>
      <c r="EW5" s="552"/>
      <c r="EX5" s="552"/>
      <c r="EY5" s="552"/>
      <c r="EZ5" s="552"/>
      <c r="FA5" s="552"/>
      <c r="FB5" s="552"/>
      <c r="FC5" s="552"/>
      <c r="FD5" s="552"/>
      <c r="FE5" s="552"/>
    </row>
    <row r="6" spans="1:178" ht="12" thickBot="1" x14ac:dyDescent="0.25">
      <c r="A6" s="532" t="s">
        <v>199</v>
      </c>
      <c r="B6" s="532"/>
      <c r="C6" s="532"/>
      <c r="D6" s="532"/>
      <c r="E6" s="532"/>
      <c r="F6" s="532"/>
      <c r="G6" s="532"/>
      <c r="H6" s="533"/>
      <c r="I6" s="532" t="s">
        <v>200</v>
      </c>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532"/>
      <c r="BY6" s="532"/>
      <c r="BZ6" s="532"/>
      <c r="CA6" s="532"/>
      <c r="CB6" s="532"/>
      <c r="CC6" s="532"/>
      <c r="CD6" s="532"/>
      <c r="CE6" s="532"/>
      <c r="CF6" s="532"/>
      <c r="CG6" s="532"/>
      <c r="CH6" s="532"/>
      <c r="CI6" s="532"/>
      <c r="CJ6" s="532"/>
      <c r="CK6" s="532"/>
      <c r="CL6" s="532"/>
      <c r="CM6" s="533"/>
      <c r="CN6" s="529" t="s">
        <v>201</v>
      </c>
      <c r="CO6" s="530"/>
      <c r="CP6" s="530"/>
      <c r="CQ6" s="530"/>
      <c r="CR6" s="530"/>
      <c r="CS6" s="530"/>
      <c r="CT6" s="530"/>
      <c r="CU6" s="531"/>
      <c r="CV6" s="529" t="s">
        <v>202</v>
      </c>
      <c r="CW6" s="530"/>
      <c r="CX6" s="530"/>
      <c r="CY6" s="530"/>
      <c r="CZ6" s="530"/>
      <c r="DA6" s="530"/>
      <c r="DB6" s="530"/>
      <c r="DC6" s="530"/>
      <c r="DD6" s="530"/>
      <c r="DE6" s="531"/>
      <c r="DF6" s="529" t="s">
        <v>203</v>
      </c>
      <c r="DG6" s="530"/>
      <c r="DH6" s="530"/>
      <c r="DI6" s="530"/>
      <c r="DJ6" s="530"/>
      <c r="DK6" s="530"/>
      <c r="DL6" s="530"/>
      <c r="DM6" s="530"/>
      <c r="DN6" s="530"/>
      <c r="DO6" s="530"/>
      <c r="DP6" s="530"/>
      <c r="DQ6" s="530"/>
      <c r="DR6" s="531"/>
      <c r="DS6" s="529" t="s">
        <v>204</v>
      </c>
      <c r="DT6" s="530"/>
      <c r="DU6" s="530"/>
      <c r="DV6" s="530"/>
      <c r="DW6" s="530"/>
      <c r="DX6" s="530"/>
      <c r="DY6" s="530"/>
      <c r="DZ6" s="530"/>
      <c r="EA6" s="530"/>
      <c r="EB6" s="530"/>
      <c r="EC6" s="530"/>
      <c r="ED6" s="530"/>
      <c r="EE6" s="531"/>
      <c r="EF6" s="529" t="s">
        <v>205</v>
      </c>
      <c r="EG6" s="530"/>
      <c r="EH6" s="530"/>
      <c r="EI6" s="530"/>
      <c r="EJ6" s="530"/>
      <c r="EK6" s="530"/>
      <c r="EL6" s="530"/>
      <c r="EM6" s="530"/>
      <c r="EN6" s="530"/>
      <c r="EO6" s="530"/>
      <c r="EP6" s="530"/>
      <c r="EQ6" s="530"/>
      <c r="ER6" s="531"/>
      <c r="ES6" s="529" t="s">
        <v>206</v>
      </c>
      <c r="ET6" s="530"/>
      <c r="EU6" s="530"/>
      <c r="EV6" s="530"/>
      <c r="EW6" s="530"/>
      <c r="EX6" s="530"/>
      <c r="EY6" s="530"/>
      <c r="EZ6" s="530"/>
      <c r="FA6" s="530"/>
      <c r="FB6" s="530"/>
      <c r="FC6" s="530"/>
      <c r="FD6" s="530"/>
      <c r="FE6" s="530"/>
    </row>
    <row r="7" spans="1:178" x14ac:dyDescent="0.2">
      <c r="A7" s="436">
        <v>1</v>
      </c>
      <c r="B7" s="436"/>
      <c r="C7" s="436"/>
      <c r="D7" s="436"/>
      <c r="E7" s="436"/>
      <c r="F7" s="436"/>
      <c r="G7" s="436"/>
      <c r="H7" s="437"/>
      <c r="I7" s="684" t="s">
        <v>207</v>
      </c>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685" t="s">
        <v>208</v>
      </c>
      <c r="CO7" s="686"/>
      <c r="CP7" s="686"/>
      <c r="CQ7" s="686"/>
      <c r="CR7" s="686"/>
      <c r="CS7" s="686"/>
      <c r="CT7" s="686"/>
      <c r="CU7" s="687"/>
      <c r="CV7" s="455" t="s">
        <v>67</v>
      </c>
      <c r="CW7" s="453"/>
      <c r="CX7" s="453"/>
      <c r="CY7" s="453"/>
      <c r="CZ7" s="453"/>
      <c r="DA7" s="453"/>
      <c r="DB7" s="453"/>
      <c r="DC7" s="453"/>
      <c r="DD7" s="453"/>
      <c r="DE7" s="454"/>
      <c r="DF7" s="456">
        <f>таб1!DF103</f>
        <v>8842728.379999999</v>
      </c>
      <c r="DG7" s="460"/>
      <c r="DH7" s="460"/>
      <c r="DI7" s="460"/>
      <c r="DJ7" s="460"/>
      <c r="DK7" s="460"/>
      <c r="DL7" s="460"/>
      <c r="DM7" s="460"/>
      <c r="DN7" s="460"/>
      <c r="DO7" s="460"/>
      <c r="DP7" s="460"/>
      <c r="DQ7" s="460"/>
      <c r="DR7" s="688"/>
      <c r="DS7" s="456">
        <f>таб1!DS103</f>
        <v>6456518</v>
      </c>
      <c r="DT7" s="460"/>
      <c r="DU7" s="460"/>
      <c r="DV7" s="460"/>
      <c r="DW7" s="460"/>
      <c r="DX7" s="460"/>
      <c r="DY7" s="460"/>
      <c r="DZ7" s="460"/>
      <c r="EA7" s="460"/>
      <c r="EB7" s="460"/>
      <c r="EC7" s="460"/>
      <c r="ED7" s="460"/>
      <c r="EE7" s="688"/>
      <c r="EF7" s="456">
        <f>таб1!EF103</f>
        <v>6602339</v>
      </c>
      <c r="EG7" s="460"/>
      <c r="EH7" s="460"/>
      <c r="EI7" s="460"/>
      <c r="EJ7" s="460"/>
      <c r="EK7" s="460"/>
      <c r="EL7" s="460"/>
      <c r="EM7" s="460"/>
      <c r="EN7" s="460"/>
      <c r="EO7" s="460"/>
      <c r="EP7" s="460"/>
      <c r="EQ7" s="460"/>
      <c r="ER7" s="688"/>
      <c r="ES7" s="459"/>
      <c r="ET7" s="460"/>
      <c r="EU7" s="460"/>
      <c r="EV7" s="460"/>
      <c r="EW7" s="460"/>
      <c r="EX7" s="460"/>
      <c r="EY7" s="460"/>
      <c r="EZ7" s="460"/>
      <c r="FA7" s="460"/>
      <c r="FB7" s="460"/>
      <c r="FC7" s="460"/>
      <c r="FD7" s="460"/>
      <c r="FE7" s="461"/>
    </row>
    <row r="8" spans="1:178" ht="114" customHeight="1" x14ac:dyDescent="0.2">
      <c r="A8" s="426" t="s">
        <v>209</v>
      </c>
      <c r="B8" s="426"/>
      <c r="C8" s="426"/>
      <c r="D8" s="426"/>
      <c r="E8" s="426"/>
      <c r="F8" s="426"/>
      <c r="G8" s="426"/>
      <c r="H8" s="427"/>
      <c r="I8" s="682" t="s">
        <v>210</v>
      </c>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3"/>
      <c r="BJ8" s="683"/>
      <c r="BK8" s="683"/>
      <c r="BL8" s="683"/>
      <c r="BM8" s="683"/>
      <c r="BN8" s="683"/>
      <c r="BO8" s="683"/>
      <c r="BP8" s="683"/>
      <c r="BQ8" s="683"/>
      <c r="BR8" s="683"/>
      <c r="BS8" s="683"/>
      <c r="BT8" s="683"/>
      <c r="BU8" s="683"/>
      <c r="BV8" s="683"/>
      <c r="BW8" s="683"/>
      <c r="BX8" s="683"/>
      <c r="BY8" s="683"/>
      <c r="BZ8" s="683"/>
      <c r="CA8" s="683"/>
      <c r="CB8" s="683"/>
      <c r="CC8" s="683"/>
      <c r="CD8" s="683"/>
      <c r="CE8" s="683"/>
      <c r="CF8" s="683"/>
      <c r="CG8" s="683"/>
      <c r="CH8" s="683"/>
      <c r="CI8" s="683"/>
      <c r="CJ8" s="683"/>
      <c r="CK8" s="683"/>
      <c r="CL8" s="683"/>
      <c r="CM8" s="683"/>
      <c r="CN8" s="425" t="s">
        <v>211</v>
      </c>
      <c r="CO8" s="426"/>
      <c r="CP8" s="426"/>
      <c r="CQ8" s="426"/>
      <c r="CR8" s="426"/>
      <c r="CS8" s="426"/>
      <c r="CT8" s="426"/>
      <c r="CU8" s="427"/>
      <c r="CV8" s="428" t="s">
        <v>67</v>
      </c>
      <c r="CW8" s="426"/>
      <c r="CX8" s="426"/>
      <c r="CY8" s="426"/>
      <c r="CZ8" s="426"/>
      <c r="DA8" s="426"/>
      <c r="DB8" s="426"/>
      <c r="DC8" s="426"/>
      <c r="DD8" s="426"/>
      <c r="DE8" s="427"/>
      <c r="DF8" s="408">
        <v>0</v>
      </c>
      <c r="DG8" s="409"/>
      <c r="DH8" s="409"/>
      <c r="DI8" s="409"/>
      <c r="DJ8" s="409"/>
      <c r="DK8" s="409"/>
      <c r="DL8" s="409"/>
      <c r="DM8" s="409"/>
      <c r="DN8" s="409"/>
      <c r="DO8" s="409"/>
      <c r="DP8" s="409"/>
      <c r="DQ8" s="409"/>
      <c r="DR8" s="681"/>
      <c r="DS8" s="408">
        <v>0</v>
      </c>
      <c r="DT8" s="409"/>
      <c r="DU8" s="409"/>
      <c r="DV8" s="409"/>
      <c r="DW8" s="409"/>
      <c r="DX8" s="409"/>
      <c r="DY8" s="409"/>
      <c r="DZ8" s="409"/>
      <c r="EA8" s="409"/>
      <c r="EB8" s="409"/>
      <c r="EC8" s="409"/>
      <c r="ED8" s="409"/>
      <c r="EE8" s="681"/>
      <c r="EF8" s="408">
        <v>0</v>
      </c>
      <c r="EG8" s="409"/>
      <c r="EH8" s="409"/>
      <c r="EI8" s="409"/>
      <c r="EJ8" s="409"/>
      <c r="EK8" s="409"/>
      <c r="EL8" s="409"/>
      <c r="EM8" s="409"/>
      <c r="EN8" s="409"/>
      <c r="EO8" s="409"/>
      <c r="EP8" s="409"/>
      <c r="EQ8" s="409"/>
      <c r="ER8" s="681"/>
      <c r="ES8" s="408">
        <v>0</v>
      </c>
      <c r="ET8" s="409"/>
      <c r="EU8" s="409"/>
      <c r="EV8" s="409"/>
      <c r="EW8" s="409"/>
      <c r="EX8" s="409"/>
      <c r="EY8" s="409"/>
      <c r="EZ8" s="409"/>
      <c r="FA8" s="409"/>
      <c r="FB8" s="409"/>
      <c r="FC8" s="409"/>
      <c r="FD8" s="409"/>
      <c r="FE8" s="410"/>
    </row>
    <row r="9" spans="1:178" ht="27" customHeight="1" x14ac:dyDescent="0.2">
      <c r="A9" s="426" t="s">
        <v>212</v>
      </c>
      <c r="B9" s="426"/>
      <c r="C9" s="426"/>
      <c r="D9" s="426"/>
      <c r="E9" s="426"/>
      <c r="F9" s="426"/>
      <c r="G9" s="426"/>
      <c r="H9" s="427"/>
      <c r="I9" s="682" t="s">
        <v>213</v>
      </c>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3"/>
      <c r="BC9" s="683"/>
      <c r="BD9" s="683"/>
      <c r="BE9" s="683"/>
      <c r="BF9" s="683"/>
      <c r="BG9" s="683"/>
      <c r="BH9" s="683"/>
      <c r="BI9" s="683"/>
      <c r="BJ9" s="683"/>
      <c r="BK9" s="683"/>
      <c r="BL9" s="683"/>
      <c r="BM9" s="683"/>
      <c r="BN9" s="683"/>
      <c r="BO9" s="683"/>
      <c r="BP9" s="683"/>
      <c r="BQ9" s="683"/>
      <c r="BR9" s="683"/>
      <c r="BS9" s="683"/>
      <c r="BT9" s="683"/>
      <c r="BU9" s="683"/>
      <c r="BV9" s="683"/>
      <c r="BW9" s="683"/>
      <c r="BX9" s="683"/>
      <c r="BY9" s="683"/>
      <c r="BZ9" s="683"/>
      <c r="CA9" s="683"/>
      <c r="CB9" s="683"/>
      <c r="CC9" s="683"/>
      <c r="CD9" s="683"/>
      <c r="CE9" s="683"/>
      <c r="CF9" s="683"/>
      <c r="CG9" s="683"/>
      <c r="CH9" s="683"/>
      <c r="CI9" s="683"/>
      <c r="CJ9" s="683"/>
      <c r="CK9" s="683"/>
      <c r="CL9" s="683"/>
      <c r="CM9" s="683"/>
      <c r="CN9" s="425" t="s">
        <v>214</v>
      </c>
      <c r="CO9" s="426"/>
      <c r="CP9" s="426"/>
      <c r="CQ9" s="426"/>
      <c r="CR9" s="426"/>
      <c r="CS9" s="426"/>
      <c r="CT9" s="426"/>
      <c r="CU9" s="427"/>
      <c r="CV9" s="428" t="s">
        <v>67</v>
      </c>
      <c r="CW9" s="426"/>
      <c r="CX9" s="426"/>
      <c r="CY9" s="426"/>
      <c r="CZ9" s="426"/>
      <c r="DA9" s="426"/>
      <c r="DB9" s="426"/>
      <c r="DC9" s="426"/>
      <c r="DD9" s="426"/>
      <c r="DE9" s="427"/>
      <c r="DF9" s="408">
        <v>0</v>
      </c>
      <c r="DG9" s="409"/>
      <c r="DH9" s="409"/>
      <c r="DI9" s="409"/>
      <c r="DJ9" s="409"/>
      <c r="DK9" s="409"/>
      <c r="DL9" s="409"/>
      <c r="DM9" s="409"/>
      <c r="DN9" s="409"/>
      <c r="DO9" s="409"/>
      <c r="DP9" s="409"/>
      <c r="DQ9" s="409"/>
      <c r="DR9" s="681"/>
      <c r="DS9" s="408">
        <v>0</v>
      </c>
      <c r="DT9" s="409"/>
      <c r="DU9" s="409"/>
      <c r="DV9" s="409"/>
      <c r="DW9" s="409"/>
      <c r="DX9" s="409"/>
      <c r="DY9" s="409"/>
      <c r="DZ9" s="409"/>
      <c r="EA9" s="409"/>
      <c r="EB9" s="409"/>
      <c r="EC9" s="409"/>
      <c r="ED9" s="409"/>
      <c r="EE9" s="681"/>
      <c r="EF9" s="408">
        <v>0</v>
      </c>
      <c r="EG9" s="409"/>
      <c r="EH9" s="409"/>
      <c r="EI9" s="409"/>
      <c r="EJ9" s="409"/>
      <c r="EK9" s="409"/>
      <c r="EL9" s="409"/>
      <c r="EM9" s="409"/>
      <c r="EN9" s="409"/>
      <c r="EO9" s="409"/>
      <c r="EP9" s="409"/>
      <c r="EQ9" s="409"/>
      <c r="ER9" s="681"/>
      <c r="ES9" s="408">
        <v>0</v>
      </c>
      <c r="ET9" s="409"/>
      <c r="EU9" s="409"/>
      <c r="EV9" s="409"/>
      <c r="EW9" s="409"/>
      <c r="EX9" s="409"/>
      <c r="EY9" s="409"/>
      <c r="EZ9" s="409"/>
      <c r="FA9" s="409"/>
      <c r="FB9" s="409"/>
      <c r="FC9" s="409"/>
      <c r="FD9" s="409"/>
      <c r="FE9" s="410"/>
    </row>
    <row r="10" spans="1:178" ht="23.25" customHeight="1" x14ac:dyDescent="0.2">
      <c r="A10" s="426" t="s">
        <v>215</v>
      </c>
      <c r="B10" s="426"/>
      <c r="C10" s="426"/>
      <c r="D10" s="426"/>
      <c r="E10" s="426"/>
      <c r="F10" s="426"/>
      <c r="G10" s="426"/>
      <c r="H10" s="427"/>
      <c r="I10" s="682" t="s">
        <v>216</v>
      </c>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683"/>
      <c r="BW10" s="683"/>
      <c r="BX10" s="683"/>
      <c r="BY10" s="683"/>
      <c r="BZ10" s="683"/>
      <c r="CA10" s="683"/>
      <c r="CB10" s="683"/>
      <c r="CC10" s="683"/>
      <c r="CD10" s="683"/>
      <c r="CE10" s="683"/>
      <c r="CF10" s="683"/>
      <c r="CG10" s="683"/>
      <c r="CH10" s="683"/>
      <c r="CI10" s="683"/>
      <c r="CJ10" s="683"/>
      <c r="CK10" s="683"/>
      <c r="CL10" s="683"/>
      <c r="CM10" s="683"/>
      <c r="CN10" s="425" t="s">
        <v>217</v>
      </c>
      <c r="CO10" s="426"/>
      <c r="CP10" s="426"/>
      <c r="CQ10" s="426"/>
      <c r="CR10" s="426"/>
      <c r="CS10" s="426"/>
      <c r="CT10" s="426"/>
      <c r="CU10" s="427"/>
      <c r="CV10" s="428" t="s">
        <v>67</v>
      </c>
      <c r="CW10" s="426"/>
      <c r="CX10" s="426"/>
      <c r="CY10" s="426"/>
      <c r="CZ10" s="426"/>
      <c r="DA10" s="426"/>
      <c r="DB10" s="426"/>
      <c r="DC10" s="426"/>
      <c r="DD10" s="426"/>
      <c r="DE10" s="427"/>
      <c r="DF10" s="614">
        <f>FH10+FH11+FH12</f>
        <v>3209535.96</v>
      </c>
      <c r="DG10" s="421"/>
      <c r="DH10" s="421"/>
      <c r="DI10" s="421"/>
      <c r="DJ10" s="421"/>
      <c r="DK10" s="421"/>
      <c r="DL10" s="421"/>
      <c r="DM10" s="421"/>
      <c r="DN10" s="421"/>
      <c r="DO10" s="421"/>
      <c r="DP10" s="421"/>
      <c r="DQ10" s="421"/>
      <c r="DR10" s="680"/>
      <c r="DS10" s="408">
        <v>0</v>
      </c>
      <c r="DT10" s="409"/>
      <c r="DU10" s="409"/>
      <c r="DV10" s="409"/>
      <c r="DW10" s="409"/>
      <c r="DX10" s="409"/>
      <c r="DY10" s="409"/>
      <c r="DZ10" s="409"/>
      <c r="EA10" s="409"/>
      <c r="EB10" s="409"/>
      <c r="EC10" s="409"/>
      <c r="ED10" s="409"/>
      <c r="EE10" s="681"/>
      <c r="EF10" s="408">
        <v>0</v>
      </c>
      <c r="EG10" s="409"/>
      <c r="EH10" s="409"/>
      <c r="EI10" s="409"/>
      <c r="EJ10" s="409"/>
      <c r="EK10" s="409"/>
      <c r="EL10" s="409"/>
      <c r="EM10" s="409"/>
      <c r="EN10" s="409"/>
      <c r="EO10" s="409"/>
      <c r="EP10" s="409"/>
      <c r="EQ10" s="409"/>
      <c r="ER10" s="681"/>
      <c r="ES10" s="408">
        <v>0</v>
      </c>
      <c r="ET10" s="409"/>
      <c r="EU10" s="409"/>
      <c r="EV10" s="409"/>
      <c r="EW10" s="409"/>
      <c r="EX10" s="409"/>
      <c r="EY10" s="409"/>
      <c r="EZ10" s="409"/>
      <c r="FA10" s="409"/>
      <c r="FB10" s="409"/>
      <c r="FC10" s="409"/>
      <c r="FD10" s="409"/>
      <c r="FE10" s="410"/>
      <c r="FG10" s="289" t="s">
        <v>584</v>
      </c>
      <c r="FH10" s="348">
        <f>расчет5!F20+расчет5!F49+расчет5!F83+расчет!E32</f>
        <v>15200.09</v>
      </c>
      <c r="FI10" s="289"/>
      <c r="FJ10" s="289"/>
      <c r="FV10" s="274"/>
    </row>
    <row r="11" spans="1:178" s="289" customFormat="1" ht="24" customHeight="1" x14ac:dyDescent="0.2">
      <c r="A11" s="426" t="s">
        <v>573</v>
      </c>
      <c r="B11" s="426"/>
      <c r="C11" s="426"/>
      <c r="D11" s="426"/>
      <c r="E11" s="426"/>
      <c r="F11" s="426"/>
      <c r="G11" s="426"/>
      <c r="H11" s="427"/>
      <c r="I11" s="618" t="s">
        <v>574</v>
      </c>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19"/>
      <c r="BC11" s="619"/>
      <c r="BD11" s="619"/>
      <c r="BE11" s="619"/>
      <c r="BF11" s="619"/>
      <c r="BG11" s="619"/>
      <c r="BH11" s="619"/>
      <c r="BI11" s="619"/>
      <c r="BJ11" s="619"/>
      <c r="BK11" s="619"/>
      <c r="BL11" s="619"/>
      <c r="BM11" s="619"/>
      <c r="BN11" s="619"/>
      <c r="BO11" s="619"/>
      <c r="BP11" s="619"/>
      <c r="BQ11" s="619"/>
      <c r="BR11" s="619"/>
      <c r="BS11" s="619"/>
      <c r="BT11" s="619"/>
      <c r="BU11" s="619"/>
      <c r="BV11" s="619"/>
      <c r="BW11" s="619"/>
      <c r="BX11" s="619"/>
      <c r="BY11" s="619"/>
      <c r="BZ11" s="619"/>
      <c r="CA11" s="619"/>
      <c r="CB11" s="619"/>
      <c r="CC11" s="619"/>
      <c r="CD11" s="619"/>
      <c r="CE11" s="619"/>
      <c r="CF11" s="619"/>
      <c r="CG11" s="619"/>
      <c r="CH11" s="619"/>
      <c r="CI11" s="619"/>
      <c r="CJ11" s="619"/>
      <c r="CK11" s="619"/>
      <c r="CL11" s="619"/>
      <c r="CM11" s="620"/>
      <c r="CN11" s="617" t="s">
        <v>575</v>
      </c>
      <c r="CO11" s="617"/>
      <c r="CP11" s="617"/>
      <c r="CQ11" s="617"/>
      <c r="CR11" s="617"/>
      <c r="CS11" s="617"/>
      <c r="CT11" s="617"/>
      <c r="CU11" s="617"/>
      <c r="CV11" s="617"/>
      <c r="CW11" s="617"/>
      <c r="CX11" s="617"/>
      <c r="CY11" s="617"/>
      <c r="CZ11" s="617"/>
      <c r="DA11" s="617"/>
      <c r="DB11" s="617"/>
      <c r="DC11" s="617"/>
      <c r="DD11" s="617"/>
      <c r="DE11" s="617"/>
      <c r="DF11" s="611">
        <v>0</v>
      </c>
      <c r="DG11" s="612"/>
      <c r="DH11" s="612"/>
      <c r="DI11" s="612"/>
      <c r="DJ11" s="612"/>
      <c r="DK11" s="612"/>
      <c r="DL11" s="612"/>
      <c r="DM11" s="612"/>
      <c r="DN11" s="612"/>
      <c r="DO11" s="612"/>
      <c r="DP11" s="612"/>
      <c r="DQ11" s="612"/>
      <c r="DR11" s="613"/>
      <c r="DS11" s="611">
        <v>0</v>
      </c>
      <c r="DT11" s="612"/>
      <c r="DU11" s="612"/>
      <c r="DV11" s="612"/>
      <c r="DW11" s="612"/>
      <c r="DX11" s="612"/>
      <c r="DY11" s="612"/>
      <c r="DZ11" s="612"/>
      <c r="EA11" s="612"/>
      <c r="EB11" s="612"/>
      <c r="EC11" s="612"/>
      <c r="ED11" s="612"/>
      <c r="EE11" s="613"/>
      <c r="EF11" s="611">
        <v>0</v>
      </c>
      <c r="EG11" s="612"/>
      <c r="EH11" s="612"/>
      <c r="EI11" s="612"/>
      <c r="EJ11" s="612"/>
      <c r="EK11" s="612"/>
      <c r="EL11" s="612"/>
      <c r="EM11" s="612"/>
      <c r="EN11" s="612"/>
      <c r="EO11" s="612"/>
      <c r="EP11" s="612"/>
      <c r="EQ11" s="612"/>
      <c r="ER11" s="613"/>
      <c r="ES11" s="611">
        <v>0</v>
      </c>
      <c r="ET11" s="612"/>
      <c r="EU11" s="612"/>
      <c r="EV11" s="612"/>
      <c r="EW11" s="612"/>
      <c r="EX11" s="612"/>
      <c r="EY11" s="612"/>
      <c r="EZ11" s="612"/>
      <c r="FA11" s="612"/>
      <c r="FB11" s="612"/>
      <c r="FC11" s="612"/>
      <c r="FD11" s="612"/>
      <c r="FE11" s="613"/>
      <c r="FG11" s="347" t="s">
        <v>163</v>
      </c>
      <c r="FH11" s="349">
        <f>расчет5!F28+'расчет 6'!E20+'расчет 7'!D25+расчет!E42+2955258.9-117173</f>
        <v>3050293.19</v>
      </c>
    </row>
    <row r="12" spans="1:178" s="289" customFormat="1" ht="24" customHeight="1" x14ac:dyDescent="0.2">
      <c r="A12" s="426"/>
      <c r="B12" s="426"/>
      <c r="C12" s="426"/>
      <c r="D12" s="426"/>
      <c r="E12" s="426"/>
      <c r="F12" s="426"/>
      <c r="G12" s="426"/>
      <c r="H12" s="427"/>
      <c r="I12" s="618" t="s">
        <v>576</v>
      </c>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c r="BH12" s="619"/>
      <c r="BI12" s="619"/>
      <c r="BJ12" s="619"/>
      <c r="BK12" s="619"/>
      <c r="BL12" s="619"/>
      <c r="BM12" s="619"/>
      <c r="BN12" s="619"/>
      <c r="BO12" s="619"/>
      <c r="BP12" s="619"/>
      <c r="BQ12" s="619"/>
      <c r="BR12" s="619"/>
      <c r="BS12" s="619"/>
      <c r="BT12" s="619"/>
      <c r="BU12" s="619"/>
      <c r="BV12" s="619"/>
      <c r="BW12" s="619"/>
      <c r="BX12" s="619"/>
      <c r="BY12" s="619"/>
      <c r="BZ12" s="619"/>
      <c r="CA12" s="619"/>
      <c r="CB12" s="619"/>
      <c r="CC12" s="619"/>
      <c r="CD12" s="619"/>
      <c r="CE12" s="619"/>
      <c r="CF12" s="619"/>
      <c r="CG12" s="619"/>
      <c r="CH12" s="619"/>
      <c r="CI12" s="619"/>
      <c r="CJ12" s="619"/>
      <c r="CK12" s="619"/>
      <c r="CL12" s="619"/>
      <c r="CM12" s="620"/>
      <c r="CN12" s="617" t="s">
        <v>577</v>
      </c>
      <c r="CO12" s="617"/>
      <c r="CP12" s="617"/>
      <c r="CQ12" s="617"/>
      <c r="CR12" s="617"/>
      <c r="CS12" s="617"/>
      <c r="CT12" s="617"/>
      <c r="CU12" s="617"/>
      <c r="CV12" s="617"/>
      <c r="CW12" s="617"/>
      <c r="CX12" s="617"/>
      <c r="CY12" s="617"/>
      <c r="CZ12" s="617"/>
      <c r="DA12" s="617"/>
      <c r="DB12" s="617"/>
      <c r="DC12" s="617"/>
      <c r="DD12" s="617"/>
      <c r="DE12" s="617"/>
      <c r="DF12" s="611">
        <v>0</v>
      </c>
      <c r="DG12" s="612"/>
      <c r="DH12" s="612"/>
      <c r="DI12" s="612"/>
      <c r="DJ12" s="612"/>
      <c r="DK12" s="612"/>
      <c r="DL12" s="612"/>
      <c r="DM12" s="612"/>
      <c r="DN12" s="612"/>
      <c r="DO12" s="612"/>
      <c r="DP12" s="612"/>
      <c r="DQ12" s="612"/>
      <c r="DR12" s="613"/>
      <c r="DS12" s="611">
        <v>0</v>
      </c>
      <c r="DT12" s="612"/>
      <c r="DU12" s="612"/>
      <c r="DV12" s="612"/>
      <c r="DW12" s="612"/>
      <c r="DX12" s="612"/>
      <c r="DY12" s="612"/>
      <c r="DZ12" s="612"/>
      <c r="EA12" s="612"/>
      <c r="EB12" s="612"/>
      <c r="EC12" s="612"/>
      <c r="ED12" s="612"/>
      <c r="EE12" s="613"/>
      <c r="EF12" s="611">
        <v>0</v>
      </c>
      <c r="EG12" s="612"/>
      <c r="EH12" s="612"/>
      <c r="EI12" s="612"/>
      <c r="EJ12" s="612"/>
      <c r="EK12" s="612"/>
      <c r="EL12" s="612"/>
      <c r="EM12" s="612"/>
      <c r="EN12" s="612"/>
      <c r="EO12" s="612"/>
      <c r="EP12" s="612"/>
      <c r="EQ12" s="612"/>
      <c r="ER12" s="613"/>
      <c r="ES12" s="611">
        <v>0</v>
      </c>
      <c r="ET12" s="612"/>
      <c r="EU12" s="612"/>
      <c r="EV12" s="612"/>
      <c r="EW12" s="612"/>
      <c r="EX12" s="612"/>
      <c r="EY12" s="612"/>
      <c r="EZ12" s="612"/>
      <c r="FA12" s="612"/>
      <c r="FB12" s="612"/>
      <c r="FC12" s="612"/>
      <c r="FD12" s="612"/>
      <c r="FE12" s="613"/>
      <c r="FG12" s="289" t="s">
        <v>162</v>
      </c>
      <c r="FH12" s="350">
        <f>'расчет 6'!E8+16165.68+7980+117173</f>
        <v>144042.68</v>
      </c>
    </row>
    <row r="13" spans="1:178" s="289" customFormat="1" ht="24" customHeight="1" x14ac:dyDescent="0.3">
      <c r="A13" s="426"/>
      <c r="B13" s="426"/>
      <c r="C13" s="426"/>
      <c r="D13" s="426"/>
      <c r="E13" s="426"/>
      <c r="F13" s="426"/>
      <c r="G13" s="426"/>
      <c r="H13" s="427"/>
      <c r="I13" s="618" t="s">
        <v>578</v>
      </c>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c r="BQ13" s="619"/>
      <c r="BR13" s="619"/>
      <c r="BS13" s="619"/>
      <c r="BT13" s="619"/>
      <c r="BU13" s="619"/>
      <c r="BV13" s="619"/>
      <c r="BW13" s="619"/>
      <c r="BX13" s="619"/>
      <c r="BY13" s="619"/>
      <c r="BZ13" s="619"/>
      <c r="CA13" s="619"/>
      <c r="CB13" s="619"/>
      <c r="CC13" s="619"/>
      <c r="CD13" s="619"/>
      <c r="CE13" s="619"/>
      <c r="CF13" s="619"/>
      <c r="CG13" s="619"/>
      <c r="CH13" s="619"/>
      <c r="CI13" s="619"/>
      <c r="CJ13" s="619"/>
      <c r="CK13" s="619"/>
      <c r="CL13" s="619"/>
      <c r="CM13" s="620"/>
      <c r="CN13" s="617" t="s">
        <v>579</v>
      </c>
      <c r="CO13" s="617"/>
      <c r="CP13" s="617"/>
      <c r="CQ13" s="617"/>
      <c r="CR13" s="617"/>
      <c r="CS13" s="617"/>
      <c r="CT13" s="617"/>
      <c r="CU13" s="617"/>
      <c r="CV13" s="617"/>
      <c r="CW13" s="617"/>
      <c r="CX13" s="617"/>
      <c r="CY13" s="617"/>
      <c r="CZ13" s="617"/>
      <c r="DA13" s="617"/>
      <c r="DB13" s="617"/>
      <c r="DC13" s="617"/>
      <c r="DD13" s="617"/>
      <c r="DE13" s="617"/>
      <c r="DF13" s="611">
        <v>0</v>
      </c>
      <c r="DG13" s="612"/>
      <c r="DH13" s="612"/>
      <c r="DI13" s="612"/>
      <c r="DJ13" s="612"/>
      <c r="DK13" s="612"/>
      <c r="DL13" s="612"/>
      <c r="DM13" s="612"/>
      <c r="DN13" s="612"/>
      <c r="DO13" s="612"/>
      <c r="DP13" s="612"/>
      <c r="DQ13" s="612"/>
      <c r="DR13" s="613"/>
      <c r="DS13" s="611">
        <v>0</v>
      </c>
      <c r="DT13" s="612"/>
      <c r="DU13" s="612"/>
      <c r="DV13" s="612"/>
      <c r="DW13" s="612"/>
      <c r="DX13" s="612"/>
      <c r="DY13" s="612"/>
      <c r="DZ13" s="612"/>
      <c r="EA13" s="612"/>
      <c r="EB13" s="612"/>
      <c r="EC13" s="612"/>
      <c r="ED13" s="612"/>
      <c r="EE13" s="613"/>
      <c r="EF13" s="611">
        <v>0</v>
      </c>
      <c r="EG13" s="612"/>
      <c r="EH13" s="612"/>
      <c r="EI13" s="612"/>
      <c r="EJ13" s="612"/>
      <c r="EK13" s="612"/>
      <c r="EL13" s="612"/>
      <c r="EM13" s="612"/>
      <c r="EN13" s="612"/>
      <c r="EO13" s="612"/>
      <c r="EP13" s="612"/>
      <c r="EQ13" s="612"/>
      <c r="ER13" s="613"/>
      <c r="ES13" s="611">
        <v>0</v>
      </c>
      <c r="ET13" s="612"/>
      <c r="EU13" s="612"/>
      <c r="EV13" s="612"/>
      <c r="EW13" s="612"/>
      <c r="EX13" s="612"/>
      <c r="EY13" s="612"/>
      <c r="EZ13" s="612"/>
      <c r="FA13" s="612"/>
      <c r="FB13" s="612"/>
      <c r="FC13" s="612"/>
      <c r="FD13" s="612"/>
      <c r="FE13" s="613"/>
      <c r="FI13" s="299"/>
      <c r="FJ13" s="300"/>
    </row>
    <row r="14" spans="1:178" s="359" customFormat="1" ht="24" customHeight="1" x14ac:dyDescent="0.3">
      <c r="A14" s="426" t="s">
        <v>631</v>
      </c>
      <c r="B14" s="426"/>
      <c r="C14" s="426"/>
      <c r="D14" s="426"/>
      <c r="E14" s="426"/>
      <c r="F14" s="426"/>
      <c r="G14" s="426"/>
      <c r="H14" s="427"/>
      <c r="I14" s="618" t="s">
        <v>252</v>
      </c>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19"/>
      <c r="AY14" s="619"/>
      <c r="AZ14" s="619"/>
      <c r="BA14" s="619"/>
      <c r="BB14" s="619"/>
      <c r="BC14" s="619"/>
      <c r="BD14" s="619"/>
      <c r="BE14" s="619"/>
      <c r="BF14" s="619"/>
      <c r="BG14" s="619"/>
      <c r="BH14" s="619"/>
      <c r="BI14" s="619"/>
      <c r="BJ14" s="619"/>
      <c r="BK14" s="619"/>
      <c r="BL14" s="619"/>
      <c r="BM14" s="619"/>
      <c r="BN14" s="619"/>
      <c r="BO14" s="619"/>
      <c r="BP14" s="619"/>
      <c r="BQ14" s="619"/>
      <c r="BR14" s="619"/>
      <c r="BS14" s="619"/>
      <c r="BT14" s="619"/>
      <c r="BU14" s="619"/>
      <c r="BV14" s="619"/>
      <c r="BW14" s="619"/>
      <c r="BX14" s="619"/>
      <c r="BY14" s="619"/>
      <c r="BZ14" s="619"/>
      <c r="CA14" s="619"/>
      <c r="CB14" s="619"/>
      <c r="CC14" s="619"/>
      <c r="CD14" s="619"/>
      <c r="CE14" s="619"/>
      <c r="CF14" s="619"/>
      <c r="CG14" s="619"/>
      <c r="CH14" s="619"/>
      <c r="CI14" s="619"/>
      <c r="CJ14" s="619"/>
      <c r="CK14" s="619"/>
      <c r="CL14" s="619"/>
      <c r="CM14" s="620"/>
      <c r="CN14" s="617" t="s">
        <v>632</v>
      </c>
      <c r="CO14" s="617"/>
      <c r="CP14" s="617"/>
      <c r="CQ14" s="617"/>
      <c r="CR14" s="617"/>
      <c r="CS14" s="617"/>
      <c r="CT14" s="617"/>
      <c r="CU14" s="617"/>
      <c r="CV14" s="428" t="s">
        <v>67</v>
      </c>
      <c r="CW14" s="426"/>
      <c r="CX14" s="426"/>
      <c r="CY14" s="426"/>
      <c r="CZ14" s="426"/>
      <c r="DA14" s="426"/>
      <c r="DB14" s="426"/>
      <c r="DC14" s="426"/>
      <c r="DD14" s="426"/>
      <c r="DE14" s="427"/>
      <c r="DF14" s="614">
        <f>DF10</f>
        <v>3209535.96</v>
      </c>
      <c r="DG14" s="615"/>
      <c r="DH14" s="615"/>
      <c r="DI14" s="615"/>
      <c r="DJ14" s="615"/>
      <c r="DK14" s="615"/>
      <c r="DL14" s="615"/>
      <c r="DM14" s="615"/>
      <c r="DN14" s="615"/>
      <c r="DO14" s="615"/>
      <c r="DP14" s="615"/>
      <c r="DQ14" s="615"/>
      <c r="DR14" s="616"/>
      <c r="DS14" s="611">
        <f>DS10</f>
        <v>0</v>
      </c>
      <c r="DT14" s="612"/>
      <c r="DU14" s="612"/>
      <c r="DV14" s="612"/>
      <c r="DW14" s="612"/>
      <c r="DX14" s="612"/>
      <c r="DY14" s="612"/>
      <c r="DZ14" s="612"/>
      <c r="EA14" s="612"/>
      <c r="EB14" s="612"/>
      <c r="EC14" s="612"/>
      <c r="ED14" s="612"/>
      <c r="EE14" s="613"/>
      <c r="EF14" s="611">
        <f>EF10</f>
        <v>0</v>
      </c>
      <c r="EG14" s="612"/>
      <c r="EH14" s="612"/>
      <c r="EI14" s="612"/>
      <c r="EJ14" s="612"/>
      <c r="EK14" s="612"/>
      <c r="EL14" s="612"/>
      <c r="EM14" s="612"/>
      <c r="EN14" s="612"/>
      <c r="EO14" s="612"/>
      <c r="EP14" s="612"/>
      <c r="EQ14" s="612"/>
      <c r="ER14" s="613"/>
      <c r="ES14" s="611">
        <v>0</v>
      </c>
      <c r="ET14" s="612"/>
      <c r="EU14" s="612"/>
      <c r="EV14" s="612"/>
      <c r="EW14" s="612"/>
      <c r="EX14" s="612"/>
      <c r="EY14" s="612"/>
      <c r="EZ14" s="612"/>
      <c r="FA14" s="612"/>
      <c r="FB14" s="612"/>
      <c r="FC14" s="612"/>
      <c r="FD14" s="612"/>
      <c r="FE14" s="613"/>
      <c r="FI14" s="299"/>
      <c r="FJ14" s="300"/>
    </row>
    <row r="15" spans="1:178" ht="23.25" customHeight="1" x14ac:dyDescent="0.2">
      <c r="A15" s="426" t="s">
        <v>218</v>
      </c>
      <c r="B15" s="426"/>
      <c r="C15" s="426"/>
      <c r="D15" s="426"/>
      <c r="E15" s="426"/>
      <c r="F15" s="426"/>
      <c r="G15" s="426"/>
      <c r="H15" s="427"/>
      <c r="I15" s="682" t="s">
        <v>219</v>
      </c>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683"/>
      <c r="BT15" s="683"/>
      <c r="BU15" s="683"/>
      <c r="BV15" s="683"/>
      <c r="BW15" s="683"/>
      <c r="BX15" s="683"/>
      <c r="BY15" s="683"/>
      <c r="BZ15" s="683"/>
      <c r="CA15" s="683"/>
      <c r="CB15" s="683"/>
      <c r="CC15" s="683"/>
      <c r="CD15" s="683"/>
      <c r="CE15" s="683"/>
      <c r="CF15" s="683"/>
      <c r="CG15" s="683"/>
      <c r="CH15" s="683"/>
      <c r="CI15" s="683"/>
      <c r="CJ15" s="683"/>
      <c r="CK15" s="683"/>
      <c r="CL15" s="683"/>
      <c r="CM15" s="683"/>
      <c r="CN15" s="425" t="s">
        <v>220</v>
      </c>
      <c r="CO15" s="426"/>
      <c r="CP15" s="426"/>
      <c r="CQ15" s="426"/>
      <c r="CR15" s="426"/>
      <c r="CS15" s="426"/>
      <c r="CT15" s="426"/>
      <c r="CU15" s="427"/>
      <c r="CV15" s="428" t="s">
        <v>67</v>
      </c>
      <c r="CW15" s="426"/>
      <c r="CX15" s="426"/>
      <c r="CY15" s="426"/>
      <c r="CZ15" s="426"/>
      <c r="DA15" s="426"/>
      <c r="DB15" s="426"/>
      <c r="DC15" s="426"/>
      <c r="DD15" s="426"/>
      <c r="DE15" s="427"/>
      <c r="DF15" s="611">
        <f>DF16+DF19+DF22+DF26+DF29</f>
        <v>5633192.4199999999</v>
      </c>
      <c r="DG15" s="409"/>
      <c r="DH15" s="409"/>
      <c r="DI15" s="409"/>
      <c r="DJ15" s="409"/>
      <c r="DK15" s="409"/>
      <c r="DL15" s="409"/>
      <c r="DM15" s="409"/>
      <c r="DN15" s="409"/>
      <c r="DO15" s="409"/>
      <c r="DP15" s="409"/>
      <c r="DQ15" s="409"/>
      <c r="DR15" s="681"/>
      <c r="DS15" s="611">
        <f>DS16+DS19+DS22+DS26+DS29</f>
        <v>6456518</v>
      </c>
      <c r="DT15" s="409"/>
      <c r="DU15" s="409"/>
      <c r="DV15" s="409"/>
      <c r="DW15" s="409"/>
      <c r="DX15" s="409"/>
      <c r="DY15" s="409"/>
      <c r="DZ15" s="409"/>
      <c r="EA15" s="409"/>
      <c r="EB15" s="409"/>
      <c r="EC15" s="409"/>
      <c r="ED15" s="409"/>
      <c r="EE15" s="681"/>
      <c r="EF15" s="611">
        <f t="shared" ref="EF15" si="0">EF16+EF19+EF22+EF26+EF29</f>
        <v>6602339</v>
      </c>
      <c r="EG15" s="409"/>
      <c r="EH15" s="409"/>
      <c r="EI15" s="409"/>
      <c r="EJ15" s="409"/>
      <c r="EK15" s="409"/>
      <c r="EL15" s="409"/>
      <c r="EM15" s="409"/>
      <c r="EN15" s="409"/>
      <c r="EO15" s="409"/>
      <c r="EP15" s="409"/>
      <c r="EQ15" s="409"/>
      <c r="ER15" s="681"/>
      <c r="ES15" s="642">
        <v>0</v>
      </c>
      <c r="ET15" s="643"/>
      <c r="EU15" s="643"/>
      <c r="EV15" s="643"/>
      <c r="EW15" s="643"/>
      <c r="EX15" s="643"/>
      <c r="EY15" s="643"/>
      <c r="EZ15" s="643"/>
      <c r="FA15" s="643"/>
      <c r="FB15" s="643"/>
      <c r="FC15" s="643"/>
      <c r="FD15" s="643"/>
      <c r="FE15" s="644"/>
      <c r="FH15" s="148" t="b">
        <f>DF7=DF10+DF37</f>
        <v>1</v>
      </c>
      <c r="FV15" s="281"/>
    </row>
    <row r="16" spans="1:178" ht="35.25" customHeight="1" x14ac:dyDescent="0.2">
      <c r="A16" s="426" t="s">
        <v>221</v>
      </c>
      <c r="B16" s="426"/>
      <c r="C16" s="426"/>
      <c r="D16" s="426"/>
      <c r="E16" s="426"/>
      <c r="F16" s="426"/>
      <c r="G16" s="426"/>
      <c r="H16" s="427"/>
      <c r="I16" s="677" t="s">
        <v>222</v>
      </c>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678"/>
      <c r="CJ16" s="678"/>
      <c r="CK16" s="678"/>
      <c r="CL16" s="678"/>
      <c r="CM16" s="678"/>
      <c r="CN16" s="425" t="s">
        <v>223</v>
      </c>
      <c r="CO16" s="426"/>
      <c r="CP16" s="426"/>
      <c r="CQ16" s="426"/>
      <c r="CR16" s="426"/>
      <c r="CS16" s="426"/>
      <c r="CT16" s="426"/>
      <c r="CU16" s="427"/>
      <c r="CV16" s="428" t="s">
        <v>67</v>
      </c>
      <c r="CW16" s="426"/>
      <c r="CX16" s="426"/>
      <c r="CY16" s="426"/>
      <c r="CZ16" s="426"/>
      <c r="DA16" s="426"/>
      <c r="DB16" s="426"/>
      <c r="DC16" s="426"/>
      <c r="DD16" s="426"/>
      <c r="DE16" s="427"/>
      <c r="DF16" s="611">
        <f>DF17+DF18</f>
        <v>2724619.2299999995</v>
      </c>
      <c r="DG16" s="409"/>
      <c r="DH16" s="409"/>
      <c r="DI16" s="409"/>
      <c r="DJ16" s="409"/>
      <c r="DK16" s="409"/>
      <c r="DL16" s="409"/>
      <c r="DM16" s="409"/>
      <c r="DN16" s="409"/>
      <c r="DO16" s="409"/>
      <c r="DP16" s="409"/>
      <c r="DQ16" s="409"/>
      <c r="DR16" s="681"/>
      <c r="DS16" s="642">
        <f>DS17+DS18</f>
        <v>673662</v>
      </c>
      <c r="DT16" s="643"/>
      <c r="DU16" s="643"/>
      <c r="DV16" s="643"/>
      <c r="DW16" s="643"/>
      <c r="DX16" s="643"/>
      <c r="DY16" s="643"/>
      <c r="DZ16" s="643"/>
      <c r="EA16" s="643"/>
      <c r="EB16" s="643"/>
      <c r="EC16" s="643"/>
      <c r="ED16" s="643"/>
      <c r="EE16" s="679"/>
      <c r="EF16" s="642">
        <f>EF17+EF18</f>
        <v>819483</v>
      </c>
      <c r="EG16" s="643"/>
      <c r="EH16" s="643"/>
      <c r="EI16" s="643"/>
      <c r="EJ16" s="643"/>
      <c r="EK16" s="643"/>
      <c r="EL16" s="643"/>
      <c r="EM16" s="643"/>
      <c r="EN16" s="643"/>
      <c r="EO16" s="643"/>
      <c r="EP16" s="643"/>
      <c r="EQ16" s="643"/>
      <c r="ER16" s="679"/>
      <c r="ES16" s="642">
        <v>0</v>
      </c>
      <c r="ET16" s="643"/>
      <c r="EU16" s="643"/>
      <c r="EV16" s="643"/>
      <c r="EW16" s="643"/>
      <c r="EX16" s="643"/>
      <c r="EY16" s="643"/>
      <c r="EZ16" s="643"/>
      <c r="FA16" s="643"/>
      <c r="FB16" s="643"/>
      <c r="FC16" s="643"/>
      <c r="FD16" s="643"/>
      <c r="FE16" s="644"/>
      <c r="FH16" s="248">
        <f>DF7-DF10-DF18-DF21-DF33</f>
        <v>0</v>
      </c>
    </row>
    <row r="17" spans="1:164" ht="23.25" customHeight="1" x14ac:dyDescent="0.2">
      <c r="A17" s="426" t="s">
        <v>224</v>
      </c>
      <c r="B17" s="426"/>
      <c r="C17" s="426"/>
      <c r="D17" s="426"/>
      <c r="E17" s="426"/>
      <c r="F17" s="426"/>
      <c r="G17" s="426"/>
      <c r="H17" s="427"/>
      <c r="I17" s="675" t="s">
        <v>225</v>
      </c>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6"/>
      <c r="BJ17" s="676"/>
      <c r="BK17" s="676"/>
      <c r="BL17" s="676"/>
      <c r="BM17" s="676"/>
      <c r="BN17" s="676"/>
      <c r="BO17" s="676"/>
      <c r="BP17" s="676"/>
      <c r="BQ17" s="676"/>
      <c r="BR17" s="676"/>
      <c r="BS17" s="676"/>
      <c r="BT17" s="676"/>
      <c r="BU17" s="676"/>
      <c r="BV17" s="676"/>
      <c r="BW17" s="676"/>
      <c r="BX17" s="676"/>
      <c r="BY17" s="676"/>
      <c r="BZ17" s="676"/>
      <c r="CA17" s="676"/>
      <c r="CB17" s="676"/>
      <c r="CC17" s="676"/>
      <c r="CD17" s="676"/>
      <c r="CE17" s="676"/>
      <c r="CF17" s="676"/>
      <c r="CG17" s="676"/>
      <c r="CH17" s="676"/>
      <c r="CI17" s="676"/>
      <c r="CJ17" s="676"/>
      <c r="CK17" s="676"/>
      <c r="CL17" s="676"/>
      <c r="CM17" s="676"/>
      <c r="CN17" s="425" t="s">
        <v>226</v>
      </c>
      <c r="CO17" s="426"/>
      <c r="CP17" s="426"/>
      <c r="CQ17" s="426"/>
      <c r="CR17" s="426"/>
      <c r="CS17" s="426"/>
      <c r="CT17" s="426"/>
      <c r="CU17" s="427"/>
      <c r="CV17" s="428" t="s">
        <v>67</v>
      </c>
      <c r="CW17" s="426"/>
      <c r="CX17" s="426"/>
      <c r="CY17" s="426"/>
      <c r="CZ17" s="426"/>
      <c r="DA17" s="426"/>
      <c r="DB17" s="426"/>
      <c r="DC17" s="426"/>
      <c r="DD17" s="426"/>
      <c r="DE17" s="427"/>
      <c r="DF17" s="611">
        <v>0</v>
      </c>
      <c r="DG17" s="409"/>
      <c r="DH17" s="409"/>
      <c r="DI17" s="409"/>
      <c r="DJ17" s="409"/>
      <c r="DK17" s="409"/>
      <c r="DL17" s="409"/>
      <c r="DM17" s="409"/>
      <c r="DN17" s="409"/>
      <c r="DO17" s="409"/>
      <c r="DP17" s="409"/>
      <c r="DQ17" s="409"/>
      <c r="DR17" s="681"/>
      <c r="DS17" s="642">
        <v>0</v>
      </c>
      <c r="DT17" s="643"/>
      <c r="DU17" s="643"/>
      <c r="DV17" s="643"/>
      <c r="DW17" s="643"/>
      <c r="DX17" s="643"/>
      <c r="DY17" s="643"/>
      <c r="DZ17" s="643"/>
      <c r="EA17" s="643"/>
      <c r="EB17" s="643"/>
      <c r="EC17" s="643"/>
      <c r="ED17" s="643"/>
      <c r="EE17" s="679"/>
      <c r="EF17" s="642">
        <v>0</v>
      </c>
      <c r="EG17" s="643"/>
      <c r="EH17" s="643"/>
      <c r="EI17" s="643"/>
      <c r="EJ17" s="643"/>
      <c r="EK17" s="643"/>
      <c r="EL17" s="643"/>
      <c r="EM17" s="643"/>
      <c r="EN17" s="643"/>
      <c r="EO17" s="643"/>
      <c r="EP17" s="643"/>
      <c r="EQ17" s="643"/>
      <c r="ER17" s="679"/>
      <c r="ES17" s="642">
        <v>0</v>
      </c>
      <c r="ET17" s="643"/>
      <c r="EU17" s="643"/>
      <c r="EV17" s="643"/>
      <c r="EW17" s="643"/>
      <c r="EX17" s="643"/>
      <c r="EY17" s="643"/>
      <c r="EZ17" s="643"/>
      <c r="FA17" s="643"/>
      <c r="FB17" s="643"/>
      <c r="FC17" s="643"/>
      <c r="FD17" s="643"/>
      <c r="FE17" s="644"/>
      <c r="FH17" s="281">
        <f>DS7-DS10-DS15</f>
        <v>0</v>
      </c>
    </row>
    <row r="18" spans="1:164" ht="15.75" customHeight="1" x14ac:dyDescent="0.2">
      <c r="A18" s="426" t="s">
        <v>227</v>
      </c>
      <c r="B18" s="426"/>
      <c r="C18" s="426"/>
      <c r="D18" s="426"/>
      <c r="E18" s="426"/>
      <c r="F18" s="426"/>
      <c r="G18" s="426"/>
      <c r="H18" s="427"/>
      <c r="I18" s="675" t="s">
        <v>228</v>
      </c>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676"/>
      <c r="BZ18" s="676"/>
      <c r="CA18" s="676"/>
      <c r="CB18" s="676"/>
      <c r="CC18" s="676"/>
      <c r="CD18" s="676"/>
      <c r="CE18" s="676"/>
      <c r="CF18" s="676"/>
      <c r="CG18" s="676"/>
      <c r="CH18" s="676"/>
      <c r="CI18" s="676"/>
      <c r="CJ18" s="676"/>
      <c r="CK18" s="676"/>
      <c r="CL18" s="676"/>
      <c r="CM18" s="676"/>
      <c r="CN18" s="425" t="s">
        <v>229</v>
      </c>
      <c r="CO18" s="426"/>
      <c r="CP18" s="426"/>
      <c r="CQ18" s="426"/>
      <c r="CR18" s="426"/>
      <c r="CS18" s="426"/>
      <c r="CT18" s="426"/>
      <c r="CU18" s="427"/>
      <c r="CV18" s="428" t="s">
        <v>67</v>
      </c>
      <c r="CW18" s="426"/>
      <c r="CX18" s="426"/>
      <c r="CY18" s="426"/>
      <c r="CZ18" s="426"/>
      <c r="DA18" s="426"/>
      <c r="DB18" s="426"/>
      <c r="DC18" s="426"/>
      <c r="DD18" s="426"/>
      <c r="DE18" s="427"/>
      <c r="DF18" s="614">
        <f>таб1!DF110+таб1!DF114+таб1!DF118+таб1!DF122+таб1!DF126+таб1!DF130+таб1!DF134+таб1!DF138+таб1!DF142+таб1!DF146+таб1!DF150-'раздел 2'!FH12</f>
        <v>2724619.2299999995</v>
      </c>
      <c r="DG18" s="421"/>
      <c r="DH18" s="421"/>
      <c r="DI18" s="421"/>
      <c r="DJ18" s="421"/>
      <c r="DK18" s="421"/>
      <c r="DL18" s="421"/>
      <c r="DM18" s="421"/>
      <c r="DN18" s="421"/>
      <c r="DO18" s="421"/>
      <c r="DP18" s="421"/>
      <c r="DQ18" s="421"/>
      <c r="DR18" s="680"/>
      <c r="DS18" s="614">
        <f>таб1!DS110+таб1!DS114+таб1!DS118+таб1!DS122+таб1!DS126+таб1!DS130+таб1!DS134+таб1!DS138+таб1!DS142+таб1!DS146+таб1!DS150</f>
        <v>673662</v>
      </c>
      <c r="DT18" s="421"/>
      <c r="DU18" s="421"/>
      <c r="DV18" s="421"/>
      <c r="DW18" s="421"/>
      <c r="DX18" s="421"/>
      <c r="DY18" s="421"/>
      <c r="DZ18" s="421"/>
      <c r="EA18" s="421"/>
      <c r="EB18" s="421"/>
      <c r="EC18" s="421"/>
      <c r="ED18" s="421"/>
      <c r="EE18" s="680"/>
      <c r="EF18" s="614">
        <f>таб1!EF110+таб1!EF114+таб1!EF118+таб1!EF122+таб1!EF126+таб1!EF130+таб1!EF134+таб1!EF138+таб1!EF142+таб1!EF146+таб1!EF150</f>
        <v>819483</v>
      </c>
      <c r="EG18" s="421"/>
      <c r="EH18" s="421"/>
      <c r="EI18" s="421"/>
      <c r="EJ18" s="421"/>
      <c r="EK18" s="421"/>
      <c r="EL18" s="421"/>
      <c r="EM18" s="421"/>
      <c r="EN18" s="421"/>
      <c r="EO18" s="421"/>
      <c r="EP18" s="421"/>
      <c r="EQ18" s="421"/>
      <c r="ER18" s="680"/>
      <c r="ES18" s="642">
        <v>0</v>
      </c>
      <c r="ET18" s="643"/>
      <c r="EU18" s="643"/>
      <c r="EV18" s="643"/>
      <c r="EW18" s="643"/>
      <c r="EX18" s="643"/>
      <c r="EY18" s="643"/>
      <c r="EZ18" s="643"/>
      <c r="FA18" s="643"/>
      <c r="FB18" s="643"/>
      <c r="FC18" s="643"/>
      <c r="FD18" s="643"/>
      <c r="FE18" s="644"/>
      <c r="FH18" s="248">
        <f>EF7-EF10-EF15</f>
        <v>0</v>
      </c>
    </row>
    <row r="19" spans="1:164" ht="23.25" customHeight="1" x14ac:dyDescent="0.2">
      <c r="A19" s="426" t="s">
        <v>230</v>
      </c>
      <c r="B19" s="426"/>
      <c r="C19" s="426"/>
      <c r="D19" s="426"/>
      <c r="E19" s="426"/>
      <c r="F19" s="426"/>
      <c r="G19" s="426"/>
      <c r="H19" s="427"/>
      <c r="I19" s="677" t="s">
        <v>231</v>
      </c>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c r="BX19" s="678"/>
      <c r="BY19" s="678"/>
      <c r="BZ19" s="678"/>
      <c r="CA19" s="678"/>
      <c r="CB19" s="678"/>
      <c r="CC19" s="678"/>
      <c r="CD19" s="678"/>
      <c r="CE19" s="678"/>
      <c r="CF19" s="678"/>
      <c r="CG19" s="678"/>
      <c r="CH19" s="678"/>
      <c r="CI19" s="678"/>
      <c r="CJ19" s="678"/>
      <c r="CK19" s="678"/>
      <c r="CL19" s="678"/>
      <c r="CM19" s="678"/>
      <c r="CN19" s="425" t="s">
        <v>232</v>
      </c>
      <c r="CO19" s="426"/>
      <c r="CP19" s="426"/>
      <c r="CQ19" s="426"/>
      <c r="CR19" s="426"/>
      <c r="CS19" s="426"/>
      <c r="CT19" s="426"/>
      <c r="CU19" s="427"/>
      <c r="CV19" s="428" t="s">
        <v>67</v>
      </c>
      <c r="CW19" s="426"/>
      <c r="CX19" s="426"/>
      <c r="CY19" s="426"/>
      <c r="CZ19" s="426"/>
      <c r="DA19" s="426"/>
      <c r="DB19" s="426"/>
      <c r="DC19" s="426"/>
      <c r="DD19" s="426"/>
      <c r="DE19" s="427"/>
      <c r="DF19" s="611">
        <f>DF20+DF21</f>
        <v>30487.999999999996</v>
      </c>
      <c r="DG19" s="409"/>
      <c r="DH19" s="409"/>
      <c r="DI19" s="409"/>
      <c r="DJ19" s="409"/>
      <c r="DK19" s="409"/>
      <c r="DL19" s="409"/>
      <c r="DM19" s="409"/>
      <c r="DN19" s="409"/>
      <c r="DO19" s="409"/>
      <c r="DP19" s="409"/>
      <c r="DQ19" s="409"/>
      <c r="DR19" s="681"/>
      <c r="DS19" s="611">
        <f>DS20+DS21</f>
        <v>0</v>
      </c>
      <c r="DT19" s="409"/>
      <c r="DU19" s="409"/>
      <c r="DV19" s="409"/>
      <c r="DW19" s="409"/>
      <c r="DX19" s="409"/>
      <c r="DY19" s="409"/>
      <c r="DZ19" s="409"/>
      <c r="EA19" s="409"/>
      <c r="EB19" s="409"/>
      <c r="EC19" s="409"/>
      <c r="ED19" s="409"/>
      <c r="EE19" s="681"/>
      <c r="EF19" s="611">
        <f>EF20+EF21</f>
        <v>0</v>
      </c>
      <c r="EG19" s="409"/>
      <c r="EH19" s="409"/>
      <c r="EI19" s="409"/>
      <c r="EJ19" s="409"/>
      <c r="EK19" s="409"/>
      <c r="EL19" s="409"/>
      <c r="EM19" s="409"/>
      <c r="EN19" s="409"/>
      <c r="EO19" s="409"/>
      <c r="EP19" s="409"/>
      <c r="EQ19" s="409"/>
      <c r="ER19" s="681"/>
      <c r="ES19" s="642">
        <v>0</v>
      </c>
      <c r="ET19" s="643"/>
      <c r="EU19" s="643"/>
      <c r="EV19" s="643"/>
      <c r="EW19" s="643"/>
      <c r="EX19" s="643"/>
      <c r="EY19" s="643"/>
      <c r="EZ19" s="643"/>
      <c r="FA19" s="643"/>
      <c r="FB19" s="643"/>
      <c r="FC19" s="643"/>
      <c r="FD19" s="643"/>
      <c r="FE19" s="644"/>
    </row>
    <row r="20" spans="1:164" ht="23.25" customHeight="1" x14ac:dyDescent="0.2">
      <c r="A20" s="426" t="s">
        <v>233</v>
      </c>
      <c r="B20" s="426"/>
      <c r="C20" s="426"/>
      <c r="D20" s="426"/>
      <c r="E20" s="426"/>
      <c r="F20" s="426"/>
      <c r="G20" s="426"/>
      <c r="H20" s="427"/>
      <c r="I20" s="675" t="s">
        <v>225</v>
      </c>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6"/>
      <c r="BF20" s="676"/>
      <c r="BG20" s="676"/>
      <c r="BH20" s="676"/>
      <c r="BI20" s="676"/>
      <c r="BJ20" s="676"/>
      <c r="BK20" s="676"/>
      <c r="BL20" s="676"/>
      <c r="BM20" s="676"/>
      <c r="BN20" s="676"/>
      <c r="BO20" s="676"/>
      <c r="BP20" s="676"/>
      <c r="BQ20" s="676"/>
      <c r="BR20" s="676"/>
      <c r="BS20" s="676"/>
      <c r="BT20" s="676"/>
      <c r="BU20" s="676"/>
      <c r="BV20" s="676"/>
      <c r="BW20" s="676"/>
      <c r="BX20" s="676"/>
      <c r="BY20" s="676"/>
      <c r="BZ20" s="676"/>
      <c r="CA20" s="676"/>
      <c r="CB20" s="676"/>
      <c r="CC20" s="676"/>
      <c r="CD20" s="676"/>
      <c r="CE20" s="676"/>
      <c r="CF20" s="676"/>
      <c r="CG20" s="676"/>
      <c r="CH20" s="676"/>
      <c r="CI20" s="676"/>
      <c r="CJ20" s="676"/>
      <c r="CK20" s="676"/>
      <c r="CL20" s="676"/>
      <c r="CM20" s="676"/>
      <c r="CN20" s="425" t="s">
        <v>234</v>
      </c>
      <c r="CO20" s="426"/>
      <c r="CP20" s="426"/>
      <c r="CQ20" s="426"/>
      <c r="CR20" s="426"/>
      <c r="CS20" s="426"/>
      <c r="CT20" s="426"/>
      <c r="CU20" s="427"/>
      <c r="CV20" s="428" t="s">
        <v>67</v>
      </c>
      <c r="CW20" s="426"/>
      <c r="CX20" s="426"/>
      <c r="CY20" s="426"/>
      <c r="CZ20" s="426"/>
      <c r="DA20" s="426"/>
      <c r="DB20" s="426"/>
      <c r="DC20" s="426"/>
      <c r="DD20" s="426"/>
      <c r="DE20" s="427"/>
      <c r="DF20" s="642">
        <v>0</v>
      </c>
      <c r="DG20" s="643"/>
      <c r="DH20" s="643"/>
      <c r="DI20" s="643"/>
      <c r="DJ20" s="643"/>
      <c r="DK20" s="643"/>
      <c r="DL20" s="643"/>
      <c r="DM20" s="643"/>
      <c r="DN20" s="643"/>
      <c r="DO20" s="643"/>
      <c r="DP20" s="643"/>
      <c r="DQ20" s="643"/>
      <c r="DR20" s="679"/>
      <c r="DS20" s="642">
        <v>0</v>
      </c>
      <c r="DT20" s="643"/>
      <c r="DU20" s="643"/>
      <c r="DV20" s="643"/>
      <c r="DW20" s="643"/>
      <c r="DX20" s="643"/>
      <c r="DY20" s="643"/>
      <c r="DZ20" s="643"/>
      <c r="EA20" s="643"/>
      <c r="EB20" s="643"/>
      <c r="EC20" s="643"/>
      <c r="ED20" s="643"/>
      <c r="EE20" s="679"/>
      <c r="EF20" s="642">
        <v>0</v>
      </c>
      <c r="EG20" s="643"/>
      <c r="EH20" s="643"/>
      <c r="EI20" s="643"/>
      <c r="EJ20" s="643"/>
      <c r="EK20" s="643"/>
      <c r="EL20" s="643"/>
      <c r="EM20" s="643"/>
      <c r="EN20" s="643"/>
      <c r="EO20" s="643"/>
      <c r="EP20" s="643"/>
      <c r="EQ20" s="643"/>
      <c r="ER20" s="679"/>
      <c r="ES20" s="642">
        <v>0</v>
      </c>
      <c r="ET20" s="643"/>
      <c r="EU20" s="643"/>
      <c r="EV20" s="643"/>
      <c r="EW20" s="643"/>
      <c r="EX20" s="643"/>
      <c r="EY20" s="643"/>
      <c r="EZ20" s="643"/>
      <c r="FA20" s="643"/>
      <c r="FB20" s="643"/>
      <c r="FC20" s="643"/>
      <c r="FD20" s="643"/>
      <c r="FE20" s="644"/>
    </row>
    <row r="21" spans="1:164" ht="16.5" customHeight="1" x14ac:dyDescent="0.2">
      <c r="A21" s="426" t="s">
        <v>235</v>
      </c>
      <c r="B21" s="426"/>
      <c r="C21" s="426"/>
      <c r="D21" s="426"/>
      <c r="E21" s="426"/>
      <c r="F21" s="426"/>
      <c r="G21" s="426"/>
      <c r="H21" s="427"/>
      <c r="I21" s="675" t="s">
        <v>228</v>
      </c>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6"/>
      <c r="AU21" s="676"/>
      <c r="AV21" s="676"/>
      <c r="AW21" s="676"/>
      <c r="AX21" s="676"/>
      <c r="AY21" s="676"/>
      <c r="AZ21" s="676"/>
      <c r="BA21" s="676"/>
      <c r="BB21" s="676"/>
      <c r="BC21" s="676"/>
      <c r="BD21" s="676"/>
      <c r="BE21" s="676"/>
      <c r="BF21" s="676"/>
      <c r="BG21" s="676"/>
      <c r="BH21" s="676"/>
      <c r="BI21" s="676"/>
      <c r="BJ21" s="676"/>
      <c r="BK21" s="676"/>
      <c r="BL21" s="676"/>
      <c r="BM21" s="676"/>
      <c r="BN21" s="676"/>
      <c r="BO21" s="676"/>
      <c r="BP21" s="676"/>
      <c r="BQ21" s="676"/>
      <c r="BR21" s="676"/>
      <c r="BS21" s="676"/>
      <c r="BT21" s="676"/>
      <c r="BU21" s="676"/>
      <c r="BV21" s="676"/>
      <c r="BW21" s="676"/>
      <c r="BX21" s="676"/>
      <c r="BY21" s="676"/>
      <c r="BZ21" s="676"/>
      <c r="CA21" s="676"/>
      <c r="CB21" s="676"/>
      <c r="CC21" s="676"/>
      <c r="CD21" s="676"/>
      <c r="CE21" s="676"/>
      <c r="CF21" s="676"/>
      <c r="CG21" s="676"/>
      <c r="CH21" s="676"/>
      <c r="CI21" s="676"/>
      <c r="CJ21" s="676"/>
      <c r="CK21" s="676"/>
      <c r="CL21" s="676"/>
      <c r="CM21" s="676"/>
      <c r="CN21" s="425" t="s">
        <v>236</v>
      </c>
      <c r="CO21" s="426"/>
      <c r="CP21" s="426"/>
      <c r="CQ21" s="426"/>
      <c r="CR21" s="426"/>
      <c r="CS21" s="426"/>
      <c r="CT21" s="426"/>
      <c r="CU21" s="427"/>
      <c r="CV21" s="428" t="s">
        <v>67</v>
      </c>
      <c r="CW21" s="426"/>
      <c r="CX21" s="426"/>
      <c r="CY21" s="426"/>
      <c r="CZ21" s="426"/>
      <c r="DA21" s="426"/>
      <c r="DB21" s="426"/>
      <c r="DC21" s="426"/>
      <c r="DD21" s="426"/>
      <c r="DE21" s="427"/>
      <c r="DF21" s="614">
        <f>таб1!DF111+таб1!DF115+таб1!DF119+таб1!DF123+таб1!DF127+таб1!DF131+таб1!DF135+таб1!DF139+таб1!DF143+таб1!DF147+таб1!DF151-'раздел 2'!FH10</f>
        <v>30487.999999999996</v>
      </c>
      <c r="DG21" s="421"/>
      <c r="DH21" s="421"/>
      <c r="DI21" s="421"/>
      <c r="DJ21" s="421"/>
      <c r="DK21" s="421"/>
      <c r="DL21" s="421"/>
      <c r="DM21" s="421"/>
      <c r="DN21" s="421"/>
      <c r="DO21" s="421"/>
      <c r="DP21" s="421"/>
      <c r="DQ21" s="421"/>
      <c r="DR21" s="680"/>
      <c r="DS21" s="614">
        <f>таб1!DS111+таб1!DS115+таб1!DS119+таб1!DS123+таб1!DS127+таб1!DS131+таб1!DS135+таб1!DS139+таб1!DS143+таб1!DS147+таб1!DS151</f>
        <v>0</v>
      </c>
      <c r="DT21" s="421"/>
      <c r="DU21" s="421"/>
      <c r="DV21" s="421"/>
      <c r="DW21" s="421"/>
      <c r="DX21" s="421"/>
      <c r="DY21" s="421"/>
      <c r="DZ21" s="421"/>
      <c r="EA21" s="421"/>
      <c r="EB21" s="421"/>
      <c r="EC21" s="421"/>
      <c r="ED21" s="421"/>
      <c r="EE21" s="680"/>
      <c r="EF21" s="614">
        <f>таб1!EF111+таб1!EF115+таб1!EF119+таб1!EF123+таб1!EF127+таб1!EF131+таб1!EF135+таб1!EF139+таб1!EF143+таб1!EF147+таб1!EF151</f>
        <v>0</v>
      </c>
      <c r="EG21" s="421"/>
      <c r="EH21" s="421"/>
      <c r="EI21" s="421"/>
      <c r="EJ21" s="421"/>
      <c r="EK21" s="421"/>
      <c r="EL21" s="421"/>
      <c r="EM21" s="421"/>
      <c r="EN21" s="421"/>
      <c r="EO21" s="421"/>
      <c r="EP21" s="421"/>
      <c r="EQ21" s="421"/>
      <c r="ER21" s="680"/>
      <c r="ES21" s="642">
        <v>0</v>
      </c>
      <c r="ET21" s="643"/>
      <c r="EU21" s="643"/>
      <c r="EV21" s="643"/>
      <c r="EW21" s="643"/>
      <c r="EX21" s="643"/>
      <c r="EY21" s="643"/>
      <c r="EZ21" s="643"/>
      <c r="FA21" s="643"/>
      <c r="FB21" s="643"/>
      <c r="FC21" s="643"/>
      <c r="FD21" s="643"/>
      <c r="FE21" s="644"/>
      <c r="FH21" s="281"/>
    </row>
    <row r="22" spans="1:164" ht="18.75" customHeight="1" x14ac:dyDescent="0.2">
      <c r="A22" s="426" t="s">
        <v>237</v>
      </c>
      <c r="B22" s="426"/>
      <c r="C22" s="426"/>
      <c r="D22" s="426"/>
      <c r="E22" s="426"/>
      <c r="F22" s="426"/>
      <c r="G22" s="426"/>
      <c r="H22" s="427"/>
      <c r="I22" s="677" t="s">
        <v>497</v>
      </c>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678"/>
      <c r="BW22" s="678"/>
      <c r="BX22" s="678"/>
      <c r="BY22" s="678"/>
      <c r="BZ22" s="678"/>
      <c r="CA22" s="678"/>
      <c r="CB22" s="678"/>
      <c r="CC22" s="678"/>
      <c r="CD22" s="678"/>
      <c r="CE22" s="678"/>
      <c r="CF22" s="678"/>
      <c r="CG22" s="678"/>
      <c r="CH22" s="678"/>
      <c r="CI22" s="678"/>
      <c r="CJ22" s="678"/>
      <c r="CK22" s="678"/>
      <c r="CL22" s="678"/>
      <c r="CM22" s="678"/>
      <c r="CN22" s="425" t="s">
        <v>238</v>
      </c>
      <c r="CO22" s="426"/>
      <c r="CP22" s="426"/>
      <c r="CQ22" s="426"/>
      <c r="CR22" s="426"/>
      <c r="CS22" s="426"/>
      <c r="CT22" s="426"/>
      <c r="CU22" s="427"/>
      <c r="CV22" s="428" t="s">
        <v>67</v>
      </c>
      <c r="CW22" s="426"/>
      <c r="CX22" s="426"/>
      <c r="CY22" s="426"/>
      <c r="CZ22" s="426"/>
      <c r="DA22" s="426"/>
      <c r="DB22" s="426"/>
      <c r="DC22" s="426"/>
      <c r="DD22" s="426"/>
      <c r="DE22" s="427"/>
      <c r="DF22" s="611">
        <f>DF23+DF24</f>
        <v>0</v>
      </c>
      <c r="DG22" s="612"/>
      <c r="DH22" s="612"/>
      <c r="DI22" s="612"/>
      <c r="DJ22" s="612"/>
      <c r="DK22" s="612"/>
      <c r="DL22" s="612"/>
      <c r="DM22" s="612"/>
      <c r="DN22" s="612"/>
      <c r="DO22" s="612"/>
      <c r="DP22" s="612"/>
      <c r="DQ22" s="612"/>
      <c r="DR22" s="613"/>
      <c r="DS22" s="611">
        <f t="shared" ref="DS22:DS25" si="1">DS23+DS24</f>
        <v>0</v>
      </c>
      <c r="DT22" s="612"/>
      <c r="DU22" s="612"/>
      <c r="DV22" s="612"/>
      <c r="DW22" s="612"/>
      <c r="DX22" s="612"/>
      <c r="DY22" s="612"/>
      <c r="DZ22" s="612"/>
      <c r="EA22" s="612"/>
      <c r="EB22" s="612"/>
      <c r="EC22" s="612"/>
      <c r="ED22" s="612"/>
      <c r="EE22" s="613"/>
      <c r="EF22" s="611">
        <f t="shared" ref="EF22:EF25" si="2">EF23+EF24</f>
        <v>0</v>
      </c>
      <c r="EG22" s="612"/>
      <c r="EH22" s="612"/>
      <c r="EI22" s="612"/>
      <c r="EJ22" s="612"/>
      <c r="EK22" s="612"/>
      <c r="EL22" s="612"/>
      <c r="EM22" s="612"/>
      <c r="EN22" s="612"/>
      <c r="EO22" s="612"/>
      <c r="EP22" s="612"/>
      <c r="EQ22" s="612"/>
      <c r="ER22" s="613"/>
      <c r="ES22" s="642">
        <v>0</v>
      </c>
      <c r="ET22" s="643"/>
      <c r="EU22" s="643"/>
      <c r="EV22" s="643"/>
      <c r="EW22" s="643"/>
      <c r="EX22" s="643"/>
      <c r="EY22" s="643"/>
      <c r="EZ22" s="643"/>
      <c r="FA22" s="643"/>
      <c r="FB22" s="643"/>
      <c r="FC22" s="643"/>
      <c r="FD22" s="643"/>
      <c r="FE22" s="644"/>
      <c r="FH22" s="281"/>
    </row>
    <row r="23" spans="1:164" s="289" customFormat="1" ht="12" customHeight="1" x14ac:dyDescent="0.2">
      <c r="A23" s="617"/>
      <c r="B23" s="617"/>
      <c r="C23" s="617"/>
      <c r="D23" s="617"/>
      <c r="E23" s="617"/>
      <c r="F23" s="617"/>
      <c r="G23" s="617"/>
      <c r="H23" s="617"/>
      <c r="I23" s="618" t="s">
        <v>576</v>
      </c>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19"/>
      <c r="AY23" s="619"/>
      <c r="AZ23" s="619"/>
      <c r="BA23" s="619"/>
      <c r="BB23" s="619"/>
      <c r="BC23" s="619"/>
      <c r="BD23" s="619"/>
      <c r="BE23" s="619"/>
      <c r="BF23" s="619"/>
      <c r="BG23" s="619"/>
      <c r="BH23" s="619"/>
      <c r="BI23" s="619"/>
      <c r="BJ23" s="619"/>
      <c r="BK23" s="619"/>
      <c r="BL23" s="619"/>
      <c r="BM23" s="619"/>
      <c r="BN23" s="619"/>
      <c r="BO23" s="619"/>
      <c r="BP23" s="619"/>
      <c r="BQ23" s="619"/>
      <c r="BR23" s="619"/>
      <c r="BS23" s="619"/>
      <c r="BT23" s="619"/>
      <c r="BU23" s="619"/>
      <c r="BV23" s="619"/>
      <c r="BW23" s="619"/>
      <c r="BX23" s="619"/>
      <c r="BY23" s="619"/>
      <c r="BZ23" s="619"/>
      <c r="CA23" s="619"/>
      <c r="CB23" s="619"/>
      <c r="CC23" s="619"/>
      <c r="CD23" s="619"/>
      <c r="CE23" s="619"/>
      <c r="CF23" s="619"/>
      <c r="CG23" s="619"/>
      <c r="CH23" s="619"/>
      <c r="CI23" s="619"/>
      <c r="CJ23" s="619"/>
      <c r="CK23" s="619"/>
      <c r="CL23" s="619"/>
      <c r="CM23" s="620"/>
      <c r="CN23" s="617" t="s">
        <v>580</v>
      </c>
      <c r="CO23" s="617"/>
      <c r="CP23" s="617"/>
      <c r="CQ23" s="617"/>
      <c r="CR23" s="617"/>
      <c r="CS23" s="617"/>
      <c r="CT23" s="617"/>
      <c r="CU23" s="617"/>
      <c r="CV23" s="617"/>
      <c r="CW23" s="617"/>
      <c r="CX23" s="617"/>
      <c r="CY23" s="617"/>
      <c r="CZ23" s="617"/>
      <c r="DA23" s="617"/>
      <c r="DB23" s="617"/>
      <c r="DC23" s="617"/>
      <c r="DD23" s="617"/>
      <c r="DE23" s="617"/>
      <c r="DF23" s="611">
        <f>DF24+DF25</f>
        <v>0</v>
      </c>
      <c r="DG23" s="612"/>
      <c r="DH23" s="612"/>
      <c r="DI23" s="612"/>
      <c r="DJ23" s="612"/>
      <c r="DK23" s="612"/>
      <c r="DL23" s="612"/>
      <c r="DM23" s="612"/>
      <c r="DN23" s="612"/>
      <c r="DO23" s="612"/>
      <c r="DP23" s="612"/>
      <c r="DQ23" s="612"/>
      <c r="DR23" s="613"/>
      <c r="DS23" s="611">
        <f t="shared" si="1"/>
        <v>0</v>
      </c>
      <c r="DT23" s="612"/>
      <c r="DU23" s="612"/>
      <c r="DV23" s="612"/>
      <c r="DW23" s="612"/>
      <c r="DX23" s="612"/>
      <c r="DY23" s="612"/>
      <c r="DZ23" s="612"/>
      <c r="EA23" s="612"/>
      <c r="EB23" s="612"/>
      <c r="EC23" s="612"/>
      <c r="ED23" s="612"/>
      <c r="EE23" s="613"/>
      <c r="EF23" s="611">
        <f t="shared" si="2"/>
        <v>0</v>
      </c>
      <c r="EG23" s="612"/>
      <c r="EH23" s="612"/>
      <c r="EI23" s="612"/>
      <c r="EJ23" s="612"/>
      <c r="EK23" s="612"/>
      <c r="EL23" s="612"/>
      <c r="EM23" s="612"/>
      <c r="EN23" s="612"/>
      <c r="EO23" s="612"/>
      <c r="EP23" s="612"/>
      <c r="EQ23" s="612"/>
      <c r="ER23" s="613"/>
      <c r="ES23" s="611">
        <v>0</v>
      </c>
      <c r="ET23" s="612"/>
      <c r="EU23" s="612"/>
      <c r="EV23" s="612"/>
      <c r="EW23" s="612"/>
      <c r="EX23" s="612"/>
      <c r="EY23" s="612"/>
      <c r="EZ23" s="612"/>
      <c r="FA23" s="612"/>
      <c r="FB23" s="612"/>
      <c r="FC23" s="612"/>
      <c r="FD23" s="612"/>
      <c r="FE23" s="613"/>
    </row>
    <row r="24" spans="1:164" s="289" customFormat="1" ht="12" customHeight="1" x14ac:dyDescent="0.2">
      <c r="A24" s="617"/>
      <c r="B24" s="617"/>
      <c r="C24" s="617"/>
      <c r="D24" s="617"/>
      <c r="E24" s="617"/>
      <c r="F24" s="617"/>
      <c r="G24" s="617"/>
      <c r="H24" s="617"/>
      <c r="I24" s="618" t="s">
        <v>578</v>
      </c>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c r="BC24" s="619"/>
      <c r="BD24" s="619"/>
      <c r="BE24" s="619"/>
      <c r="BF24" s="619"/>
      <c r="BG24" s="619"/>
      <c r="BH24" s="619"/>
      <c r="BI24" s="619"/>
      <c r="BJ24" s="619"/>
      <c r="BK24" s="619"/>
      <c r="BL24" s="619"/>
      <c r="BM24" s="619"/>
      <c r="BN24" s="619"/>
      <c r="BO24" s="619"/>
      <c r="BP24" s="619"/>
      <c r="BQ24" s="619"/>
      <c r="BR24" s="619"/>
      <c r="BS24" s="619"/>
      <c r="BT24" s="619"/>
      <c r="BU24" s="619"/>
      <c r="BV24" s="619"/>
      <c r="BW24" s="619"/>
      <c r="BX24" s="619"/>
      <c r="BY24" s="619"/>
      <c r="BZ24" s="619"/>
      <c r="CA24" s="619"/>
      <c r="CB24" s="619"/>
      <c r="CC24" s="619"/>
      <c r="CD24" s="619"/>
      <c r="CE24" s="619"/>
      <c r="CF24" s="619"/>
      <c r="CG24" s="619"/>
      <c r="CH24" s="619"/>
      <c r="CI24" s="619"/>
      <c r="CJ24" s="619"/>
      <c r="CK24" s="619"/>
      <c r="CL24" s="619"/>
      <c r="CM24" s="620"/>
      <c r="CN24" s="617" t="s">
        <v>581</v>
      </c>
      <c r="CO24" s="617"/>
      <c r="CP24" s="617"/>
      <c r="CQ24" s="617"/>
      <c r="CR24" s="617"/>
      <c r="CS24" s="617"/>
      <c r="CT24" s="617"/>
      <c r="CU24" s="617"/>
      <c r="CV24" s="617"/>
      <c r="CW24" s="617"/>
      <c r="CX24" s="617"/>
      <c r="CY24" s="617"/>
      <c r="CZ24" s="617"/>
      <c r="DA24" s="617"/>
      <c r="DB24" s="617"/>
      <c r="DC24" s="617"/>
      <c r="DD24" s="617"/>
      <c r="DE24" s="617"/>
      <c r="DF24" s="611">
        <f>DF25+DF26</f>
        <v>0</v>
      </c>
      <c r="DG24" s="612"/>
      <c r="DH24" s="612"/>
      <c r="DI24" s="612"/>
      <c r="DJ24" s="612"/>
      <c r="DK24" s="612"/>
      <c r="DL24" s="612"/>
      <c r="DM24" s="612"/>
      <c r="DN24" s="612"/>
      <c r="DO24" s="612"/>
      <c r="DP24" s="612"/>
      <c r="DQ24" s="612"/>
      <c r="DR24" s="613"/>
      <c r="DS24" s="611">
        <f t="shared" si="1"/>
        <v>0</v>
      </c>
      <c r="DT24" s="612"/>
      <c r="DU24" s="612"/>
      <c r="DV24" s="612"/>
      <c r="DW24" s="612"/>
      <c r="DX24" s="612"/>
      <c r="DY24" s="612"/>
      <c r="DZ24" s="612"/>
      <c r="EA24" s="612"/>
      <c r="EB24" s="612"/>
      <c r="EC24" s="612"/>
      <c r="ED24" s="612"/>
      <c r="EE24" s="613"/>
      <c r="EF24" s="611">
        <f t="shared" si="2"/>
        <v>0</v>
      </c>
      <c r="EG24" s="612"/>
      <c r="EH24" s="612"/>
      <c r="EI24" s="612"/>
      <c r="EJ24" s="612"/>
      <c r="EK24" s="612"/>
      <c r="EL24" s="612"/>
      <c r="EM24" s="612"/>
      <c r="EN24" s="612"/>
      <c r="EO24" s="612"/>
      <c r="EP24" s="612"/>
      <c r="EQ24" s="612"/>
      <c r="ER24" s="613"/>
      <c r="ES24" s="611">
        <v>0</v>
      </c>
      <c r="ET24" s="612"/>
      <c r="EU24" s="612"/>
      <c r="EV24" s="612"/>
      <c r="EW24" s="612"/>
      <c r="EX24" s="612"/>
      <c r="EY24" s="612"/>
      <c r="EZ24" s="612"/>
      <c r="FA24" s="612"/>
      <c r="FB24" s="612"/>
      <c r="FC24" s="612"/>
      <c r="FD24" s="612"/>
      <c r="FE24" s="613"/>
    </row>
    <row r="25" spans="1:164" ht="23.25" customHeight="1" x14ac:dyDescent="0.2">
      <c r="A25" s="426" t="s">
        <v>244</v>
      </c>
      <c r="B25" s="426"/>
      <c r="C25" s="426"/>
      <c r="D25" s="426"/>
      <c r="E25" s="426"/>
      <c r="F25" s="426"/>
      <c r="G25" s="426"/>
      <c r="H25" s="427"/>
      <c r="I25" s="675" t="s">
        <v>228</v>
      </c>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676"/>
      <c r="CD25" s="676"/>
      <c r="CE25" s="676"/>
      <c r="CF25" s="676"/>
      <c r="CG25" s="676"/>
      <c r="CH25" s="676"/>
      <c r="CI25" s="676"/>
      <c r="CJ25" s="676"/>
      <c r="CK25" s="676"/>
      <c r="CL25" s="676"/>
      <c r="CM25" s="676"/>
      <c r="CN25" s="425" t="s">
        <v>245</v>
      </c>
      <c r="CO25" s="426"/>
      <c r="CP25" s="426"/>
      <c r="CQ25" s="426"/>
      <c r="CR25" s="426"/>
      <c r="CS25" s="426"/>
      <c r="CT25" s="426"/>
      <c r="CU25" s="427"/>
      <c r="CV25" s="428" t="s">
        <v>67</v>
      </c>
      <c r="CW25" s="426"/>
      <c r="CX25" s="426"/>
      <c r="CY25" s="426"/>
      <c r="CZ25" s="426"/>
      <c r="DA25" s="426"/>
      <c r="DB25" s="426"/>
      <c r="DC25" s="426"/>
      <c r="DD25" s="426"/>
      <c r="DE25" s="427"/>
      <c r="DF25" s="611">
        <f>DF26+DF27</f>
        <v>0</v>
      </c>
      <c r="DG25" s="612"/>
      <c r="DH25" s="612"/>
      <c r="DI25" s="612"/>
      <c r="DJ25" s="612"/>
      <c r="DK25" s="612"/>
      <c r="DL25" s="612"/>
      <c r="DM25" s="612"/>
      <c r="DN25" s="612"/>
      <c r="DO25" s="612"/>
      <c r="DP25" s="612"/>
      <c r="DQ25" s="612"/>
      <c r="DR25" s="613"/>
      <c r="DS25" s="611">
        <f t="shared" si="1"/>
        <v>0</v>
      </c>
      <c r="DT25" s="612"/>
      <c r="DU25" s="612"/>
      <c r="DV25" s="612"/>
      <c r="DW25" s="612"/>
      <c r="DX25" s="612"/>
      <c r="DY25" s="612"/>
      <c r="DZ25" s="612"/>
      <c r="EA25" s="612"/>
      <c r="EB25" s="612"/>
      <c r="EC25" s="612"/>
      <c r="ED25" s="612"/>
      <c r="EE25" s="613"/>
      <c r="EF25" s="611">
        <f t="shared" si="2"/>
        <v>0</v>
      </c>
      <c r="EG25" s="612"/>
      <c r="EH25" s="612"/>
      <c r="EI25" s="612"/>
      <c r="EJ25" s="612"/>
      <c r="EK25" s="612"/>
      <c r="EL25" s="612"/>
      <c r="EM25" s="612"/>
      <c r="EN25" s="612"/>
      <c r="EO25" s="612"/>
      <c r="EP25" s="612"/>
      <c r="EQ25" s="612"/>
      <c r="ER25" s="613"/>
      <c r="ES25" s="408">
        <v>0</v>
      </c>
      <c r="ET25" s="409"/>
      <c r="EU25" s="409"/>
      <c r="EV25" s="409"/>
      <c r="EW25" s="409"/>
      <c r="EX25" s="409"/>
      <c r="EY25" s="409"/>
      <c r="EZ25" s="409"/>
      <c r="FA25" s="409"/>
      <c r="FB25" s="409"/>
      <c r="FC25" s="409"/>
      <c r="FD25" s="409"/>
      <c r="FE25" s="410"/>
    </row>
    <row r="26" spans="1:164" s="289" customFormat="1" x14ac:dyDescent="0.2">
      <c r="A26" s="426" t="s">
        <v>239</v>
      </c>
      <c r="B26" s="426"/>
      <c r="C26" s="426"/>
      <c r="D26" s="426"/>
      <c r="E26" s="426"/>
      <c r="F26" s="426"/>
      <c r="G26" s="426"/>
      <c r="H26" s="427"/>
      <c r="I26" s="668" t="s">
        <v>240</v>
      </c>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69"/>
      <c r="AL26" s="669"/>
      <c r="AM26" s="669"/>
      <c r="AN26" s="669"/>
      <c r="AO26" s="669"/>
      <c r="AP26" s="669"/>
      <c r="AQ26" s="669"/>
      <c r="AR26" s="669"/>
      <c r="AS26" s="669"/>
      <c r="AT26" s="669"/>
      <c r="AU26" s="669"/>
      <c r="AV26" s="669"/>
      <c r="AW26" s="669"/>
      <c r="AX26" s="669"/>
      <c r="AY26" s="669"/>
      <c r="AZ26" s="669"/>
      <c r="BA26" s="669"/>
      <c r="BB26" s="669"/>
      <c r="BC26" s="669"/>
      <c r="BD26" s="669"/>
      <c r="BE26" s="669"/>
      <c r="BF26" s="669"/>
      <c r="BG26" s="669"/>
      <c r="BH26" s="669"/>
      <c r="BI26" s="669"/>
      <c r="BJ26" s="669"/>
      <c r="BK26" s="669"/>
      <c r="BL26" s="669"/>
      <c r="BM26" s="669"/>
      <c r="BN26" s="669"/>
      <c r="BO26" s="669"/>
      <c r="BP26" s="669"/>
      <c r="BQ26" s="669"/>
      <c r="BR26" s="669"/>
      <c r="BS26" s="669"/>
      <c r="BT26" s="669"/>
      <c r="BU26" s="669"/>
      <c r="BV26" s="669"/>
      <c r="BW26" s="669"/>
      <c r="BX26" s="669"/>
      <c r="BY26" s="669"/>
      <c r="BZ26" s="669"/>
      <c r="CA26" s="669"/>
      <c r="CB26" s="669"/>
      <c r="CC26" s="669"/>
      <c r="CD26" s="669"/>
      <c r="CE26" s="669"/>
      <c r="CF26" s="669"/>
      <c r="CG26" s="669"/>
      <c r="CH26" s="669"/>
      <c r="CI26" s="669"/>
      <c r="CJ26" s="669"/>
      <c r="CK26" s="669"/>
      <c r="CL26" s="669"/>
      <c r="CM26" s="669"/>
      <c r="CN26" s="425" t="s">
        <v>241</v>
      </c>
      <c r="CO26" s="426"/>
      <c r="CP26" s="426"/>
      <c r="CQ26" s="426"/>
      <c r="CR26" s="426"/>
      <c r="CS26" s="426"/>
      <c r="CT26" s="426"/>
      <c r="CU26" s="427"/>
      <c r="CV26" s="428" t="s">
        <v>67</v>
      </c>
      <c r="CW26" s="426"/>
      <c r="CX26" s="426"/>
      <c r="CY26" s="426"/>
      <c r="CZ26" s="426"/>
      <c r="DA26" s="426"/>
      <c r="DB26" s="426"/>
      <c r="DC26" s="426"/>
      <c r="DD26" s="426"/>
      <c r="DE26" s="427"/>
      <c r="DF26" s="611">
        <f>DF27+DF28</f>
        <v>0</v>
      </c>
      <c r="DG26" s="612"/>
      <c r="DH26" s="612"/>
      <c r="DI26" s="612"/>
      <c r="DJ26" s="612"/>
      <c r="DK26" s="612"/>
      <c r="DL26" s="612"/>
      <c r="DM26" s="612"/>
      <c r="DN26" s="612"/>
      <c r="DO26" s="612"/>
      <c r="DP26" s="612"/>
      <c r="DQ26" s="612"/>
      <c r="DR26" s="613"/>
      <c r="DS26" s="611">
        <f t="shared" ref="DS26" si="3">DS27+DS28</f>
        <v>0</v>
      </c>
      <c r="DT26" s="612"/>
      <c r="DU26" s="612"/>
      <c r="DV26" s="612"/>
      <c r="DW26" s="612"/>
      <c r="DX26" s="612"/>
      <c r="DY26" s="612"/>
      <c r="DZ26" s="612"/>
      <c r="EA26" s="612"/>
      <c r="EB26" s="612"/>
      <c r="EC26" s="612"/>
      <c r="ED26" s="612"/>
      <c r="EE26" s="613"/>
      <c r="EF26" s="611">
        <f t="shared" ref="EF26" si="4">EF27+EF28</f>
        <v>0</v>
      </c>
      <c r="EG26" s="612"/>
      <c r="EH26" s="612"/>
      <c r="EI26" s="612"/>
      <c r="EJ26" s="612"/>
      <c r="EK26" s="612"/>
      <c r="EL26" s="612"/>
      <c r="EM26" s="612"/>
      <c r="EN26" s="612"/>
      <c r="EO26" s="612"/>
      <c r="EP26" s="612"/>
      <c r="EQ26" s="612"/>
      <c r="ER26" s="613"/>
      <c r="ES26" s="642">
        <v>0</v>
      </c>
      <c r="ET26" s="643"/>
      <c r="EU26" s="643"/>
      <c r="EV26" s="643"/>
      <c r="EW26" s="643"/>
      <c r="EX26" s="643"/>
      <c r="EY26" s="643"/>
      <c r="EZ26" s="643"/>
      <c r="FA26" s="643"/>
      <c r="FB26" s="643"/>
      <c r="FC26" s="643"/>
      <c r="FD26" s="643"/>
      <c r="FE26" s="644"/>
    </row>
    <row r="27" spans="1:164" s="289" customFormat="1" ht="25.5" customHeight="1" x14ac:dyDescent="0.2">
      <c r="A27" s="426" t="s">
        <v>242</v>
      </c>
      <c r="B27" s="426"/>
      <c r="C27" s="426"/>
      <c r="D27" s="426"/>
      <c r="E27" s="426"/>
      <c r="F27" s="426"/>
      <c r="G27" s="426"/>
      <c r="H27" s="427"/>
      <c r="I27" s="658" t="s">
        <v>225</v>
      </c>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c r="CF27" s="443"/>
      <c r="CG27" s="443"/>
      <c r="CH27" s="443"/>
      <c r="CI27" s="443"/>
      <c r="CJ27" s="443"/>
      <c r="CK27" s="443"/>
      <c r="CL27" s="443"/>
      <c r="CM27" s="443"/>
      <c r="CN27" s="425" t="s">
        <v>243</v>
      </c>
      <c r="CO27" s="426"/>
      <c r="CP27" s="426"/>
      <c r="CQ27" s="426"/>
      <c r="CR27" s="426"/>
      <c r="CS27" s="426"/>
      <c r="CT27" s="426"/>
      <c r="CU27" s="427"/>
      <c r="CV27" s="428" t="s">
        <v>67</v>
      </c>
      <c r="CW27" s="426"/>
      <c r="CX27" s="426"/>
      <c r="CY27" s="426"/>
      <c r="CZ27" s="426"/>
      <c r="DA27" s="426"/>
      <c r="DB27" s="426"/>
      <c r="DC27" s="426"/>
      <c r="DD27" s="426"/>
      <c r="DE27" s="427"/>
      <c r="DF27" s="611">
        <v>0</v>
      </c>
      <c r="DG27" s="612"/>
      <c r="DH27" s="612"/>
      <c r="DI27" s="612"/>
      <c r="DJ27" s="612"/>
      <c r="DK27" s="612"/>
      <c r="DL27" s="612"/>
      <c r="DM27" s="612"/>
      <c r="DN27" s="612"/>
      <c r="DO27" s="612"/>
      <c r="DP27" s="612"/>
      <c r="DQ27" s="612"/>
      <c r="DR27" s="613"/>
      <c r="DS27" s="611">
        <v>0</v>
      </c>
      <c r="DT27" s="612"/>
      <c r="DU27" s="612"/>
      <c r="DV27" s="612"/>
      <c r="DW27" s="612"/>
      <c r="DX27" s="612"/>
      <c r="DY27" s="612"/>
      <c r="DZ27" s="612"/>
      <c r="EA27" s="612"/>
      <c r="EB27" s="612"/>
      <c r="EC27" s="612"/>
      <c r="ED27" s="612"/>
      <c r="EE27" s="613"/>
      <c r="EF27" s="611">
        <v>0</v>
      </c>
      <c r="EG27" s="612"/>
      <c r="EH27" s="612"/>
      <c r="EI27" s="612"/>
      <c r="EJ27" s="612"/>
      <c r="EK27" s="612"/>
      <c r="EL27" s="612"/>
      <c r="EM27" s="612"/>
      <c r="EN27" s="612"/>
      <c r="EO27" s="612"/>
      <c r="EP27" s="612"/>
      <c r="EQ27" s="612"/>
      <c r="ER27" s="613"/>
      <c r="ES27" s="642">
        <v>0</v>
      </c>
      <c r="ET27" s="643"/>
      <c r="EU27" s="643"/>
      <c r="EV27" s="643"/>
      <c r="EW27" s="643"/>
      <c r="EX27" s="643"/>
      <c r="EY27" s="643"/>
      <c r="EZ27" s="643"/>
      <c r="FA27" s="643"/>
      <c r="FB27" s="643"/>
      <c r="FC27" s="643"/>
      <c r="FD27" s="643"/>
      <c r="FE27" s="644"/>
    </row>
    <row r="28" spans="1:164" s="289" customFormat="1" ht="12.75" customHeight="1" x14ac:dyDescent="0.2">
      <c r="A28" s="426" t="s">
        <v>244</v>
      </c>
      <c r="B28" s="426"/>
      <c r="C28" s="426"/>
      <c r="D28" s="426"/>
      <c r="E28" s="426"/>
      <c r="F28" s="426"/>
      <c r="G28" s="426"/>
      <c r="H28" s="427"/>
      <c r="I28" s="658" t="s">
        <v>228</v>
      </c>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25" t="s">
        <v>245</v>
      </c>
      <c r="CO28" s="426"/>
      <c r="CP28" s="426"/>
      <c r="CQ28" s="426"/>
      <c r="CR28" s="426"/>
      <c r="CS28" s="426"/>
      <c r="CT28" s="426"/>
      <c r="CU28" s="427"/>
      <c r="CV28" s="428" t="s">
        <v>67</v>
      </c>
      <c r="CW28" s="426"/>
      <c r="CX28" s="426"/>
      <c r="CY28" s="426"/>
      <c r="CZ28" s="426"/>
      <c r="DA28" s="426"/>
      <c r="DB28" s="426"/>
      <c r="DC28" s="426"/>
      <c r="DD28" s="426"/>
      <c r="DE28" s="427"/>
      <c r="DF28" s="611">
        <v>0</v>
      </c>
      <c r="DG28" s="612"/>
      <c r="DH28" s="612"/>
      <c r="DI28" s="612"/>
      <c r="DJ28" s="612"/>
      <c r="DK28" s="612"/>
      <c r="DL28" s="612"/>
      <c r="DM28" s="612"/>
      <c r="DN28" s="612"/>
      <c r="DO28" s="612"/>
      <c r="DP28" s="612"/>
      <c r="DQ28" s="612"/>
      <c r="DR28" s="613"/>
      <c r="DS28" s="611">
        <v>0</v>
      </c>
      <c r="DT28" s="612"/>
      <c r="DU28" s="612"/>
      <c r="DV28" s="612"/>
      <c r="DW28" s="612"/>
      <c r="DX28" s="612"/>
      <c r="DY28" s="612"/>
      <c r="DZ28" s="612"/>
      <c r="EA28" s="612"/>
      <c r="EB28" s="612"/>
      <c r="EC28" s="612"/>
      <c r="ED28" s="612"/>
      <c r="EE28" s="613"/>
      <c r="EF28" s="611">
        <v>0</v>
      </c>
      <c r="EG28" s="612"/>
      <c r="EH28" s="612"/>
      <c r="EI28" s="612"/>
      <c r="EJ28" s="612"/>
      <c r="EK28" s="612"/>
      <c r="EL28" s="612"/>
      <c r="EM28" s="612"/>
      <c r="EN28" s="612"/>
      <c r="EO28" s="612"/>
      <c r="EP28" s="612"/>
      <c r="EQ28" s="612"/>
      <c r="ER28" s="613"/>
      <c r="ES28" s="642">
        <v>0</v>
      </c>
      <c r="ET28" s="643"/>
      <c r="EU28" s="643"/>
      <c r="EV28" s="643"/>
      <c r="EW28" s="643"/>
      <c r="EX28" s="643"/>
      <c r="EY28" s="643"/>
      <c r="EZ28" s="643"/>
      <c r="FA28" s="643"/>
      <c r="FB28" s="643"/>
      <c r="FC28" s="643"/>
      <c r="FD28" s="643"/>
      <c r="FE28" s="644"/>
    </row>
    <row r="29" spans="1:164" s="289" customFormat="1" ht="12" thickBot="1" x14ac:dyDescent="0.25">
      <c r="A29" s="426" t="s">
        <v>246</v>
      </c>
      <c r="B29" s="426"/>
      <c r="C29" s="426"/>
      <c r="D29" s="426"/>
      <c r="E29" s="426"/>
      <c r="F29" s="426"/>
      <c r="G29" s="426"/>
      <c r="H29" s="427"/>
      <c r="I29" s="668" t="s">
        <v>247</v>
      </c>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69"/>
      <c r="AY29" s="669"/>
      <c r="AZ29" s="669"/>
      <c r="BA29" s="669"/>
      <c r="BB29" s="669"/>
      <c r="BC29" s="669"/>
      <c r="BD29" s="669"/>
      <c r="BE29" s="669"/>
      <c r="BF29" s="669"/>
      <c r="BG29" s="669"/>
      <c r="BH29" s="669"/>
      <c r="BI29" s="669"/>
      <c r="BJ29" s="669"/>
      <c r="BK29" s="669"/>
      <c r="BL29" s="669"/>
      <c r="BM29" s="669"/>
      <c r="BN29" s="669"/>
      <c r="BO29" s="669"/>
      <c r="BP29" s="669"/>
      <c r="BQ29" s="669"/>
      <c r="BR29" s="669"/>
      <c r="BS29" s="669"/>
      <c r="BT29" s="669"/>
      <c r="BU29" s="669"/>
      <c r="BV29" s="669"/>
      <c r="BW29" s="669"/>
      <c r="BX29" s="669"/>
      <c r="BY29" s="669"/>
      <c r="BZ29" s="669"/>
      <c r="CA29" s="669"/>
      <c r="CB29" s="669"/>
      <c r="CC29" s="669"/>
      <c r="CD29" s="669"/>
      <c r="CE29" s="669"/>
      <c r="CF29" s="669"/>
      <c r="CG29" s="669"/>
      <c r="CH29" s="669"/>
      <c r="CI29" s="669"/>
      <c r="CJ29" s="669"/>
      <c r="CK29" s="669"/>
      <c r="CL29" s="669"/>
      <c r="CM29" s="669"/>
      <c r="CN29" s="469" t="s">
        <v>248</v>
      </c>
      <c r="CO29" s="470"/>
      <c r="CP29" s="470"/>
      <c r="CQ29" s="470"/>
      <c r="CR29" s="470"/>
      <c r="CS29" s="470"/>
      <c r="CT29" s="470"/>
      <c r="CU29" s="471"/>
      <c r="CV29" s="472" t="s">
        <v>67</v>
      </c>
      <c r="CW29" s="470"/>
      <c r="CX29" s="470"/>
      <c r="CY29" s="470"/>
      <c r="CZ29" s="470"/>
      <c r="DA29" s="470"/>
      <c r="DB29" s="470"/>
      <c r="DC29" s="470"/>
      <c r="DD29" s="470"/>
      <c r="DE29" s="471"/>
      <c r="DF29" s="581">
        <f>DF30+DF33</f>
        <v>2878085.19</v>
      </c>
      <c r="DG29" s="670"/>
      <c r="DH29" s="670"/>
      <c r="DI29" s="670"/>
      <c r="DJ29" s="670"/>
      <c r="DK29" s="670"/>
      <c r="DL29" s="670"/>
      <c r="DM29" s="670"/>
      <c r="DN29" s="670"/>
      <c r="DO29" s="670"/>
      <c r="DP29" s="670"/>
      <c r="DQ29" s="670"/>
      <c r="DR29" s="671"/>
      <c r="DS29" s="581">
        <f>DS30+DS33</f>
        <v>5782856</v>
      </c>
      <c r="DT29" s="670"/>
      <c r="DU29" s="670"/>
      <c r="DV29" s="670"/>
      <c r="DW29" s="670"/>
      <c r="DX29" s="670"/>
      <c r="DY29" s="670"/>
      <c r="DZ29" s="670"/>
      <c r="EA29" s="670"/>
      <c r="EB29" s="670"/>
      <c r="EC29" s="670"/>
      <c r="ED29" s="670"/>
      <c r="EE29" s="671"/>
      <c r="EF29" s="581">
        <f>EF30+EF33</f>
        <v>5782856</v>
      </c>
      <c r="EG29" s="670"/>
      <c r="EH29" s="670"/>
      <c r="EI29" s="670"/>
      <c r="EJ29" s="670"/>
      <c r="EK29" s="670"/>
      <c r="EL29" s="670"/>
      <c r="EM29" s="670"/>
      <c r="EN29" s="670"/>
      <c r="EO29" s="670"/>
      <c r="EP29" s="670"/>
      <c r="EQ29" s="670"/>
      <c r="ER29" s="671"/>
      <c r="ES29" s="672">
        <v>0</v>
      </c>
      <c r="ET29" s="673"/>
      <c r="EU29" s="673"/>
      <c r="EV29" s="673"/>
      <c r="EW29" s="673"/>
      <c r="EX29" s="673"/>
      <c r="EY29" s="673"/>
      <c r="EZ29" s="673"/>
      <c r="FA29" s="673"/>
      <c r="FB29" s="673"/>
      <c r="FC29" s="673"/>
      <c r="FD29" s="673"/>
      <c r="FE29" s="674"/>
    </row>
    <row r="30" spans="1:164" s="289" customFormat="1" ht="24" customHeight="1" thickBot="1" x14ac:dyDescent="0.25">
      <c r="A30" s="426" t="s">
        <v>249</v>
      </c>
      <c r="B30" s="426"/>
      <c r="C30" s="426"/>
      <c r="D30" s="426"/>
      <c r="E30" s="426"/>
      <c r="F30" s="426"/>
      <c r="G30" s="426"/>
      <c r="H30" s="427"/>
      <c r="I30" s="658" t="s">
        <v>225</v>
      </c>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443"/>
      <c r="CC30" s="443"/>
      <c r="CD30" s="443"/>
      <c r="CE30" s="443"/>
      <c r="CF30" s="443"/>
      <c r="CG30" s="443"/>
      <c r="CH30" s="443"/>
      <c r="CI30" s="443"/>
      <c r="CJ30" s="443"/>
      <c r="CK30" s="443"/>
      <c r="CL30" s="443"/>
      <c r="CM30" s="443"/>
      <c r="CN30" s="452" t="s">
        <v>250</v>
      </c>
      <c r="CO30" s="453"/>
      <c r="CP30" s="453"/>
      <c r="CQ30" s="453"/>
      <c r="CR30" s="453"/>
      <c r="CS30" s="453"/>
      <c r="CT30" s="453"/>
      <c r="CU30" s="454"/>
      <c r="CV30" s="455" t="s">
        <v>67</v>
      </c>
      <c r="CW30" s="453"/>
      <c r="CX30" s="453"/>
      <c r="CY30" s="453"/>
      <c r="CZ30" s="453"/>
      <c r="DA30" s="453"/>
      <c r="DB30" s="453"/>
      <c r="DC30" s="453"/>
      <c r="DD30" s="453"/>
      <c r="DE30" s="454"/>
      <c r="DF30" s="659">
        <v>0</v>
      </c>
      <c r="DG30" s="660"/>
      <c r="DH30" s="660"/>
      <c r="DI30" s="660"/>
      <c r="DJ30" s="660"/>
      <c r="DK30" s="660"/>
      <c r="DL30" s="660"/>
      <c r="DM30" s="660"/>
      <c r="DN30" s="660"/>
      <c r="DO30" s="660"/>
      <c r="DP30" s="660"/>
      <c r="DQ30" s="660"/>
      <c r="DR30" s="661"/>
      <c r="DS30" s="662">
        <v>0</v>
      </c>
      <c r="DT30" s="663"/>
      <c r="DU30" s="663"/>
      <c r="DV30" s="663"/>
      <c r="DW30" s="663"/>
      <c r="DX30" s="663"/>
      <c r="DY30" s="663"/>
      <c r="DZ30" s="663"/>
      <c r="EA30" s="663"/>
      <c r="EB30" s="663"/>
      <c r="EC30" s="663"/>
      <c r="ED30" s="663"/>
      <c r="EE30" s="664"/>
      <c r="EF30" s="662">
        <v>0</v>
      </c>
      <c r="EG30" s="663"/>
      <c r="EH30" s="663"/>
      <c r="EI30" s="663"/>
      <c r="EJ30" s="663"/>
      <c r="EK30" s="663"/>
      <c r="EL30" s="663"/>
      <c r="EM30" s="663"/>
      <c r="EN30" s="663"/>
      <c r="EO30" s="663"/>
      <c r="EP30" s="663"/>
      <c r="EQ30" s="663"/>
      <c r="ER30" s="664"/>
      <c r="ES30" s="655">
        <v>0</v>
      </c>
      <c r="ET30" s="656"/>
      <c r="EU30" s="656"/>
      <c r="EV30" s="656"/>
      <c r="EW30" s="656"/>
      <c r="EX30" s="656"/>
      <c r="EY30" s="656"/>
      <c r="EZ30" s="656"/>
      <c r="FA30" s="656"/>
      <c r="FB30" s="656"/>
      <c r="FC30" s="656"/>
      <c r="FD30" s="656"/>
      <c r="FE30" s="657"/>
    </row>
    <row r="31" spans="1:164" s="289" customFormat="1" ht="24" customHeight="1" x14ac:dyDescent="0.2">
      <c r="A31" s="617"/>
      <c r="B31" s="617"/>
      <c r="C31" s="617"/>
      <c r="D31" s="617"/>
      <c r="E31" s="617"/>
      <c r="F31" s="617"/>
      <c r="G31" s="617"/>
      <c r="H31" s="617"/>
      <c r="I31" s="618" t="s">
        <v>576</v>
      </c>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c r="AV31" s="619"/>
      <c r="AW31" s="619"/>
      <c r="AX31" s="619"/>
      <c r="AY31" s="619"/>
      <c r="AZ31" s="619"/>
      <c r="BA31" s="619"/>
      <c r="BB31" s="619"/>
      <c r="BC31" s="619"/>
      <c r="BD31" s="619"/>
      <c r="BE31" s="619"/>
      <c r="BF31" s="619"/>
      <c r="BG31" s="619"/>
      <c r="BH31" s="619"/>
      <c r="BI31" s="619"/>
      <c r="BJ31" s="619"/>
      <c r="BK31" s="619"/>
      <c r="BL31" s="619"/>
      <c r="BM31" s="619"/>
      <c r="BN31" s="619"/>
      <c r="BO31" s="619"/>
      <c r="BP31" s="619"/>
      <c r="BQ31" s="619"/>
      <c r="BR31" s="619"/>
      <c r="BS31" s="619"/>
      <c r="BT31" s="619"/>
      <c r="BU31" s="619"/>
      <c r="BV31" s="619"/>
      <c r="BW31" s="619"/>
      <c r="BX31" s="619"/>
      <c r="BY31" s="619"/>
      <c r="BZ31" s="619"/>
      <c r="CA31" s="619"/>
      <c r="CB31" s="619"/>
      <c r="CC31" s="619"/>
      <c r="CD31" s="619"/>
      <c r="CE31" s="619"/>
      <c r="CF31" s="619"/>
      <c r="CG31" s="619"/>
      <c r="CH31" s="619"/>
      <c r="CI31" s="619"/>
      <c r="CJ31" s="619"/>
      <c r="CK31" s="619"/>
      <c r="CL31" s="619"/>
      <c r="CM31" s="620"/>
      <c r="CN31" s="617" t="s">
        <v>582</v>
      </c>
      <c r="CO31" s="617"/>
      <c r="CP31" s="617"/>
      <c r="CQ31" s="617"/>
      <c r="CR31" s="617"/>
      <c r="CS31" s="617"/>
      <c r="CT31" s="617"/>
      <c r="CU31" s="617"/>
      <c r="CV31" s="617"/>
      <c r="CW31" s="617"/>
      <c r="CX31" s="617"/>
      <c r="CY31" s="617"/>
      <c r="CZ31" s="617"/>
      <c r="DA31" s="617"/>
      <c r="DB31" s="617"/>
      <c r="DC31" s="617"/>
      <c r="DD31" s="617"/>
      <c r="DE31" s="617"/>
      <c r="DF31" s="611"/>
      <c r="DG31" s="612"/>
      <c r="DH31" s="612"/>
      <c r="DI31" s="612"/>
      <c r="DJ31" s="612"/>
      <c r="DK31" s="612"/>
      <c r="DL31" s="612"/>
      <c r="DM31" s="612"/>
      <c r="DN31" s="612"/>
      <c r="DO31" s="612"/>
      <c r="DP31" s="612"/>
      <c r="DQ31" s="612"/>
      <c r="DR31" s="613"/>
      <c r="DS31" s="611"/>
      <c r="DT31" s="612"/>
      <c r="DU31" s="612"/>
      <c r="DV31" s="612"/>
      <c r="DW31" s="612"/>
      <c r="DX31" s="612"/>
      <c r="DY31" s="612"/>
      <c r="DZ31" s="612"/>
      <c r="EA31" s="612"/>
      <c r="EB31" s="612"/>
      <c r="EC31" s="612"/>
      <c r="ED31" s="612"/>
      <c r="EE31" s="613"/>
      <c r="EF31" s="611"/>
      <c r="EG31" s="612"/>
      <c r="EH31" s="612"/>
      <c r="EI31" s="612"/>
      <c r="EJ31" s="612"/>
      <c r="EK31" s="612"/>
      <c r="EL31" s="612"/>
      <c r="EM31" s="612"/>
      <c r="EN31" s="612"/>
      <c r="EO31" s="612"/>
      <c r="EP31" s="612"/>
      <c r="EQ31" s="612"/>
      <c r="ER31" s="613"/>
      <c r="ES31" s="611"/>
      <c r="ET31" s="612"/>
      <c r="EU31" s="612"/>
      <c r="EV31" s="612"/>
      <c r="EW31" s="612"/>
      <c r="EX31" s="612"/>
      <c r="EY31" s="612"/>
      <c r="EZ31" s="612"/>
      <c r="FA31" s="612"/>
      <c r="FB31" s="612"/>
      <c r="FC31" s="612"/>
      <c r="FD31" s="612"/>
      <c r="FE31" s="613"/>
    </row>
    <row r="32" spans="1:164" s="289" customFormat="1" ht="24" customHeight="1" thickBot="1" x14ac:dyDescent="0.25">
      <c r="A32" s="617"/>
      <c r="B32" s="617"/>
      <c r="C32" s="617"/>
      <c r="D32" s="617"/>
      <c r="E32" s="617"/>
      <c r="F32" s="617"/>
      <c r="G32" s="617"/>
      <c r="H32" s="617"/>
      <c r="I32" s="618" t="s">
        <v>578</v>
      </c>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19"/>
      <c r="AY32" s="619"/>
      <c r="AZ32" s="619"/>
      <c r="BA32" s="619"/>
      <c r="BB32" s="619"/>
      <c r="BC32" s="619"/>
      <c r="BD32" s="619"/>
      <c r="BE32" s="619"/>
      <c r="BF32" s="619"/>
      <c r="BG32" s="619"/>
      <c r="BH32" s="619"/>
      <c r="BI32" s="619"/>
      <c r="BJ32" s="619"/>
      <c r="BK32" s="619"/>
      <c r="BL32" s="619"/>
      <c r="BM32" s="619"/>
      <c r="BN32" s="619"/>
      <c r="BO32" s="619"/>
      <c r="BP32" s="619"/>
      <c r="BQ32" s="619"/>
      <c r="BR32" s="619"/>
      <c r="BS32" s="619"/>
      <c r="BT32" s="619"/>
      <c r="BU32" s="619"/>
      <c r="BV32" s="619"/>
      <c r="BW32" s="619"/>
      <c r="BX32" s="619"/>
      <c r="BY32" s="619"/>
      <c r="BZ32" s="619"/>
      <c r="CA32" s="619"/>
      <c r="CB32" s="619"/>
      <c r="CC32" s="619"/>
      <c r="CD32" s="619"/>
      <c r="CE32" s="619"/>
      <c r="CF32" s="619"/>
      <c r="CG32" s="619"/>
      <c r="CH32" s="619"/>
      <c r="CI32" s="619"/>
      <c r="CJ32" s="619"/>
      <c r="CK32" s="619"/>
      <c r="CL32" s="619"/>
      <c r="CM32" s="620"/>
      <c r="CN32" s="617" t="s">
        <v>583</v>
      </c>
      <c r="CO32" s="617"/>
      <c r="CP32" s="617"/>
      <c r="CQ32" s="617"/>
      <c r="CR32" s="617"/>
      <c r="CS32" s="617"/>
      <c r="CT32" s="617"/>
      <c r="CU32" s="617"/>
      <c r="CV32" s="617"/>
      <c r="CW32" s="617"/>
      <c r="CX32" s="617"/>
      <c r="CY32" s="617"/>
      <c r="CZ32" s="617"/>
      <c r="DA32" s="617"/>
      <c r="DB32" s="617"/>
      <c r="DC32" s="617"/>
      <c r="DD32" s="617"/>
      <c r="DE32" s="617"/>
      <c r="DF32" s="611"/>
      <c r="DG32" s="612"/>
      <c r="DH32" s="612"/>
      <c r="DI32" s="612"/>
      <c r="DJ32" s="612"/>
      <c r="DK32" s="612"/>
      <c r="DL32" s="612"/>
      <c r="DM32" s="612"/>
      <c r="DN32" s="612"/>
      <c r="DO32" s="612"/>
      <c r="DP32" s="612"/>
      <c r="DQ32" s="612"/>
      <c r="DR32" s="613"/>
      <c r="DS32" s="611"/>
      <c r="DT32" s="612"/>
      <c r="DU32" s="612"/>
      <c r="DV32" s="612"/>
      <c r="DW32" s="612"/>
      <c r="DX32" s="612"/>
      <c r="DY32" s="612"/>
      <c r="DZ32" s="612"/>
      <c r="EA32" s="612"/>
      <c r="EB32" s="612"/>
      <c r="EC32" s="612"/>
      <c r="ED32" s="612"/>
      <c r="EE32" s="613"/>
      <c r="EF32" s="611"/>
      <c r="EG32" s="612"/>
      <c r="EH32" s="612"/>
      <c r="EI32" s="612"/>
      <c r="EJ32" s="612"/>
      <c r="EK32" s="612"/>
      <c r="EL32" s="612"/>
      <c r="EM32" s="612"/>
      <c r="EN32" s="612"/>
      <c r="EO32" s="612"/>
      <c r="EP32" s="612"/>
      <c r="EQ32" s="612"/>
      <c r="ER32" s="613"/>
      <c r="ES32" s="611"/>
      <c r="ET32" s="612"/>
      <c r="EU32" s="612"/>
      <c r="EV32" s="612"/>
      <c r="EW32" s="612"/>
      <c r="EX32" s="612"/>
      <c r="EY32" s="612"/>
      <c r="EZ32" s="612"/>
      <c r="FA32" s="612"/>
      <c r="FB32" s="612"/>
      <c r="FC32" s="612"/>
      <c r="FD32" s="612"/>
      <c r="FE32" s="613"/>
    </row>
    <row r="33" spans="1:161" s="289" customFormat="1" ht="15.75" customHeight="1" x14ac:dyDescent="0.2">
      <c r="A33" s="426" t="s">
        <v>251</v>
      </c>
      <c r="B33" s="426"/>
      <c r="C33" s="426"/>
      <c r="D33" s="426"/>
      <c r="E33" s="426"/>
      <c r="F33" s="426"/>
      <c r="G33" s="426"/>
      <c r="H33" s="427"/>
      <c r="I33" s="658" t="s">
        <v>252</v>
      </c>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443"/>
      <c r="BS33" s="443"/>
      <c r="BT33" s="443"/>
      <c r="BU33" s="443"/>
      <c r="BV33" s="443"/>
      <c r="BW33" s="443"/>
      <c r="BX33" s="443"/>
      <c r="BY33" s="443"/>
      <c r="BZ33" s="443"/>
      <c r="CA33" s="443"/>
      <c r="CB33" s="443"/>
      <c r="CC33" s="443"/>
      <c r="CD33" s="443"/>
      <c r="CE33" s="443"/>
      <c r="CF33" s="443"/>
      <c r="CG33" s="443"/>
      <c r="CH33" s="443"/>
      <c r="CI33" s="443"/>
      <c r="CJ33" s="443"/>
      <c r="CK33" s="443"/>
      <c r="CL33" s="443"/>
      <c r="CM33" s="443"/>
      <c r="CN33" s="425" t="s">
        <v>253</v>
      </c>
      <c r="CO33" s="426"/>
      <c r="CP33" s="426"/>
      <c r="CQ33" s="426"/>
      <c r="CR33" s="426"/>
      <c r="CS33" s="426"/>
      <c r="CT33" s="426"/>
      <c r="CU33" s="427"/>
      <c r="CV33" s="428" t="s">
        <v>67</v>
      </c>
      <c r="CW33" s="426"/>
      <c r="CX33" s="426"/>
      <c r="CY33" s="426"/>
      <c r="CZ33" s="426"/>
      <c r="DA33" s="426"/>
      <c r="DB33" s="426"/>
      <c r="DC33" s="426"/>
      <c r="DD33" s="426"/>
      <c r="DE33" s="427"/>
      <c r="DF33" s="665">
        <f>таб1!DF112+таб1!DF116+таб1!DF120+таб1!DF124+таб1!DF128+таб1!DF132+таб1!DF136+таб1!DF140+таб1!DF144+таб1!DF148+таб1!DF152-'раздел 2'!FH11</f>
        <v>2878085.19</v>
      </c>
      <c r="DG33" s="666"/>
      <c r="DH33" s="666"/>
      <c r="DI33" s="666"/>
      <c r="DJ33" s="666"/>
      <c r="DK33" s="666"/>
      <c r="DL33" s="666"/>
      <c r="DM33" s="666"/>
      <c r="DN33" s="666"/>
      <c r="DO33" s="666"/>
      <c r="DP33" s="666"/>
      <c r="DQ33" s="666"/>
      <c r="DR33" s="667"/>
      <c r="DS33" s="665">
        <f>таб1!DS112+таб1!DS116+таб1!DS120+таб1!DS124+таб1!DS128+таб1!DS132+таб1!DS136+таб1!DS140+таб1!DS144+таб1!DS148+таб1!DS152</f>
        <v>5782856</v>
      </c>
      <c r="DT33" s="666"/>
      <c r="DU33" s="666"/>
      <c r="DV33" s="666"/>
      <c r="DW33" s="666"/>
      <c r="DX33" s="666"/>
      <c r="DY33" s="666"/>
      <c r="DZ33" s="666"/>
      <c r="EA33" s="666"/>
      <c r="EB33" s="666"/>
      <c r="EC33" s="666"/>
      <c r="ED33" s="666"/>
      <c r="EE33" s="667"/>
      <c r="EF33" s="665">
        <f>таб1!EF112+таб1!EF116+таб1!EF120+таб1!EF124+таб1!EF128+таб1!EF132+таб1!EF136+таб1!EF140+таб1!EF144+таб1!EF148+таб1!EF152</f>
        <v>5782856</v>
      </c>
      <c r="EG33" s="666"/>
      <c r="EH33" s="666"/>
      <c r="EI33" s="666"/>
      <c r="EJ33" s="666"/>
      <c r="EK33" s="666"/>
      <c r="EL33" s="666"/>
      <c r="EM33" s="666"/>
      <c r="EN33" s="666"/>
      <c r="EO33" s="666"/>
      <c r="EP33" s="666"/>
      <c r="EQ33" s="666"/>
      <c r="ER33" s="667"/>
      <c r="ES33" s="642">
        <v>0</v>
      </c>
      <c r="ET33" s="643"/>
      <c r="EU33" s="643"/>
      <c r="EV33" s="643"/>
      <c r="EW33" s="643"/>
      <c r="EX33" s="643"/>
      <c r="EY33" s="643"/>
      <c r="EZ33" s="643"/>
      <c r="FA33" s="643"/>
      <c r="FB33" s="643"/>
      <c r="FC33" s="643"/>
      <c r="FD33" s="643"/>
      <c r="FE33" s="644"/>
    </row>
    <row r="34" spans="1:161" s="289" customFormat="1" ht="23.25" customHeight="1" x14ac:dyDescent="0.2">
      <c r="A34" s="426" t="s">
        <v>200</v>
      </c>
      <c r="B34" s="426"/>
      <c r="C34" s="426"/>
      <c r="D34" s="426"/>
      <c r="E34" s="426"/>
      <c r="F34" s="426"/>
      <c r="G34" s="426"/>
      <c r="H34" s="427"/>
      <c r="I34" s="639" t="s">
        <v>254</v>
      </c>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4"/>
      <c r="CD34" s="524"/>
      <c r="CE34" s="524"/>
      <c r="CF34" s="524"/>
      <c r="CG34" s="524"/>
      <c r="CH34" s="524"/>
      <c r="CI34" s="524"/>
      <c r="CJ34" s="524"/>
      <c r="CK34" s="524"/>
      <c r="CL34" s="524"/>
      <c r="CM34" s="524"/>
      <c r="CN34" s="425" t="s">
        <v>255</v>
      </c>
      <c r="CO34" s="426"/>
      <c r="CP34" s="426"/>
      <c r="CQ34" s="426"/>
      <c r="CR34" s="426"/>
      <c r="CS34" s="426"/>
      <c r="CT34" s="426"/>
      <c r="CU34" s="427"/>
      <c r="CV34" s="428" t="s">
        <v>67</v>
      </c>
      <c r="CW34" s="426"/>
      <c r="CX34" s="426"/>
      <c r="CY34" s="426"/>
      <c r="CZ34" s="426"/>
      <c r="DA34" s="426"/>
      <c r="DB34" s="426"/>
      <c r="DC34" s="426"/>
      <c r="DD34" s="426"/>
      <c r="DE34" s="427"/>
      <c r="DF34" s="611">
        <v>0</v>
      </c>
      <c r="DG34" s="612"/>
      <c r="DH34" s="612"/>
      <c r="DI34" s="612"/>
      <c r="DJ34" s="612"/>
      <c r="DK34" s="612"/>
      <c r="DL34" s="612"/>
      <c r="DM34" s="612"/>
      <c r="DN34" s="612"/>
      <c r="DO34" s="612"/>
      <c r="DP34" s="612"/>
      <c r="DQ34" s="612"/>
      <c r="DR34" s="613"/>
      <c r="DS34" s="611">
        <v>0</v>
      </c>
      <c r="DT34" s="612"/>
      <c r="DU34" s="612"/>
      <c r="DV34" s="612"/>
      <c r="DW34" s="612"/>
      <c r="DX34" s="612"/>
      <c r="DY34" s="612"/>
      <c r="DZ34" s="612"/>
      <c r="EA34" s="612"/>
      <c r="EB34" s="612"/>
      <c r="EC34" s="612"/>
      <c r="ED34" s="612"/>
      <c r="EE34" s="613"/>
      <c r="EF34" s="611">
        <v>0</v>
      </c>
      <c r="EG34" s="612"/>
      <c r="EH34" s="612"/>
      <c r="EI34" s="612"/>
      <c r="EJ34" s="612"/>
      <c r="EK34" s="612"/>
      <c r="EL34" s="612"/>
      <c r="EM34" s="612"/>
      <c r="EN34" s="612"/>
      <c r="EO34" s="612"/>
      <c r="EP34" s="612"/>
      <c r="EQ34" s="612"/>
      <c r="ER34" s="613"/>
      <c r="ES34" s="642">
        <v>0</v>
      </c>
      <c r="ET34" s="643"/>
      <c r="EU34" s="643"/>
      <c r="EV34" s="643"/>
      <c r="EW34" s="643"/>
      <c r="EX34" s="643"/>
      <c r="EY34" s="643"/>
      <c r="EZ34" s="643"/>
      <c r="FA34" s="643"/>
      <c r="FB34" s="643"/>
      <c r="FC34" s="643"/>
      <c r="FD34" s="643"/>
      <c r="FE34" s="644"/>
    </row>
    <row r="35" spans="1:161" s="289" customFormat="1" ht="14.25" customHeight="1" x14ac:dyDescent="0.2">
      <c r="A35" s="463"/>
      <c r="B35" s="463"/>
      <c r="C35" s="463"/>
      <c r="D35" s="463"/>
      <c r="E35" s="463"/>
      <c r="F35" s="463"/>
      <c r="G35" s="463"/>
      <c r="H35" s="464"/>
      <c r="I35" s="621" t="s">
        <v>256</v>
      </c>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2"/>
      <c r="BP35" s="622"/>
      <c r="BQ35" s="622"/>
      <c r="BR35" s="622"/>
      <c r="BS35" s="622"/>
      <c r="BT35" s="622"/>
      <c r="BU35" s="622"/>
      <c r="BV35" s="622"/>
      <c r="BW35" s="622"/>
      <c r="BX35" s="622"/>
      <c r="BY35" s="622"/>
      <c r="BZ35" s="622"/>
      <c r="CA35" s="622"/>
      <c r="CB35" s="622"/>
      <c r="CC35" s="622"/>
      <c r="CD35" s="622"/>
      <c r="CE35" s="622"/>
      <c r="CF35" s="622"/>
      <c r="CG35" s="622"/>
      <c r="CH35" s="622"/>
      <c r="CI35" s="622"/>
      <c r="CJ35" s="622"/>
      <c r="CK35" s="622"/>
      <c r="CL35" s="622"/>
      <c r="CM35" s="623"/>
      <c r="CN35" s="462" t="s">
        <v>257</v>
      </c>
      <c r="CO35" s="463"/>
      <c r="CP35" s="463"/>
      <c r="CQ35" s="463"/>
      <c r="CR35" s="463"/>
      <c r="CS35" s="463"/>
      <c r="CT35" s="463"/>
      <c r="CU35" s="464"/>
      <c r="CV35" s="465"/>
      <c r="CW35" s="463"/>
      <c r="CX35" s="463"/>
      <c r="CY35" s="463"/>
      <c r="CZ35" s="463"/>
      <c r="DA35" s="463"/>
      <c r="DB35" s="463"/>
      <c r="DC35" s="463"/>
      <c r="DD35" s="463"/>
      <c r="DE35" s="464"/>
      <c r="DF35" s="624">
        <v>0</v>
      </c>
      <c r="DG35" s="625"/>
      <c r="DH35" s="625"/>
      <c r="DI35" s="625"/>
      <c r="DJ35" s="625"/>
      <c r="DK35" s="625"/>
      <c r="DL35" s="625"/>
      <c r="DM35" s="625"/>
      <c r="DN35" s="625"/>
      <c r="DO35" s="625"/>
      <c r="DP35" s="625"/>
      <c r="DQ35" s="625"/>
      <c r="DR35" s="626"/>
      <c r="DS35" s="624">
        <v>0</v>
      </c>
      <c r="DT35" s="625"/>
      <c r="DU35" s="625"/>
      <c r="DV35" s="625"/>
      <c r="DW35" s="625"/>
      <c r="DX35" s="625"/>
      <c r="DY35" s="625"/>
      <c r="DZ35" s="625"/>
      <c r="EA35" s="625"/>
      <c r="EB35" s="625"/>
      <c r="EC35" s="625"/>
      <c r="ED35" s="625"/>
      <c r="EE35" s="626"/>
      <c r="EF35" s="624">
        <v>0</v>
      </c>
      <c r="EG35" s="625"/>
      <c r="EH35" s="625"/>
      <c r="EI35" s="625"/>
      <c r="EJ35" s="625"/>
      <c r="EK35" s="625"/>
      <c r="EL35" s="625"/>
      <c r="EM35" s="625"/>
      <c r="EN35" s="625"/>
      <c r="EO35" s="625"/>
      <c r="EP35" s="625"/>
      <c r="EQ35" s="625"/>
      <c r="ER35" s="626"/>
      <c r="ES35" s="630">
        <v>0</v>
      </c>
      <c r="ET35" s="631"/>
      <c r="EU35" s="631"/>
      <c r="EV35" s="631"/>
      <c r="EW35" s="631"/>
      <c r="EX35" s="631"/>
      <c r="EY35" s="631"/>
      <c r="EZ35" s="631"/>
      <c r="FA35" s="631"/>
      <c r="FB35" s="631"/>
      <c r="FC35" s="631"/>
      <c r="FD35" s="631"/>
      <c r="FE35" s="632"/>
    </row>
    <row r="36" spans="1:161" s="289" customFormat="1" x14ac:dyDescent="0.2">
      <c r="A36" s="373"/>
      <c r="B36" s="373"/>
      <c r="C36" s="373"/>
      <c r="D36" s="373"/>
      <c r="E36" s="373"/>
      <c r="F36" s="373"/>
      <c r="G36" s="373"/>
      <c r="H36" s="374"/>
      <c r="I36" s="636"/>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67"/>
      <c r="BB36" s="467"/>
      <c r="BC36" s="467"/>
      <c r="BD36" s="467"/>
      <c r="BE36" s="467"/>
      <c r="BF36" s="467"/>
      <c r="BG36" s="467"/>
      <c r="BH36" s="467"/>
      <c r="BI36" s="467"/>
      <c r="BJ36" s="467"/>
      <c r="BK36" s="467"/>
      <c r="BL36" s="467"/>
      <c r="BM36" s="467"/>
      <c r="BN36" s="467"/>
      <c r="BO36" s="467"/>
      <c r="BP36" s="467"/>
      <c r="BQ36" s="467"/>
      <c r="BR36" s="467"/>
      <c r="BS36" s="467"/>
      <c r="BT36" s="467"/>
      <c r="BU36" s="467"/>
      <c r="BV36" s="467"/>
      <c r="BW36" s="467"/>
      <c r="BX36" s="467"/>
      <c r="BY36" s="467"/>
      <c r="BZ36" s="467"/>
      <c r="CA36" s="467"/>
      <c r="CB36" s="467"/>
      <c r="CC36" s="467"/>
      <c r="CD36" s="467"/>
      <c r="CE36" s="467"/>
      <c r="CF36" s="467"/>
      <c r="CG36" s="467"/>
      <c r="CH36" s="467"/>
      <c r="CI36" s="467"/>
      <c r="CJ36" s="467"/>
      <c r="CK36" s="467"/>
      <c r="CL36" s="467"/>
      <c r="CM36" s="467"/>
      <c r="CN36" s="432"/>
      <c r="CO36" s="373"/>
      <c r="CP36" s="373"/>
      <c r="CQ36" s="373"/>
      <c r="CR36" s="373"/>
      <c r="CS36" s="373"/>
      <c r="CT36" s="373"/>
      <c r="CU36" s="374"/>
      <c r="CV36" s="372"/>
      <c r="CW36" s="373"/>
      <c r="CX36" s="373"/>
      <c r="CY36" s="373"/>
      <c r="CZ36" s="373"/>
      <c r="DA36" s="373"/>
      <c r="DB36" s="373"/>
      <c r="DC36" s="373"/>
      <c r="DD36" s="373"/>
      <c r="DE36" s="374"/>
      <c r="DF36" s="627"/>
      <c r="DG36" s="628"/>
      <c r="DH36" s="628"/>
      <c r="DI36" s="628"/>
      <c r="DJ36" s="628"/>
      <c r="DK36" s="628"/>
      <c r="DL36" s="628"/>
      <c r="DM36" s="628"/>
      <c r="DN36" s="628"/>
      <c r="DO36" s="628"/>
      <c r="DP36" s="628"/>
      <c r="DQ36" s="628"/>
      <c r="DR36" s="629"/>
      <c r="DS36" s="627"/>
      <c r="DT36" s="628"/>
      <c r="DU36" s="628"/>
      <c r="DV36" s="628"/>
      <c r="DW36" s="628"/>
      <c r="DX36" s="628"/>
      <c r="DY36" s="628"/>
      <c r="DZ36" s="628"/>
      <c r="EA36" s="628"/>
      <c r="EB36" s="628"/>
      <c r="EC36" s="628"/>
      <c r="ED36" s="628"/>
      <c r="EE36" s="629"/>
      <c r="EF36" s="627"/>
      <c r="EG36" s="628"/>
      <c r="EH36" s="628"/>
      <c r="EI36" s="628"/>
      <c r="EJ36" s="628"/>
      <c r="EK36" s="628"/>
      <c r="EL36" s="628"/>
      <c r="EM36" s="628"/>
      <c r="EN36" s="628"/>
      <c r="EO36" s="628"/>
      <c r="EP36" s="628"/>
      <c r="EQ36" s="628"/>
      <c r="ER36" s="629"/>
      <c r="ES36" s="633"/>
      <c r="ET36" s="634"/>
      <c r="EU36" s="634"/>
      <c r="EV36" s="634"/>
      <c r="EW36" s="634"/>
      <c r="EX36" s="634"/>
      <c r="EY36" s="634"/>
      <c r="EZ36" s="634"/>
      <c r="FA36" s="634"/>
      <c r="FB36" s="634"/>
      <c r="FC36" s="634"/>
      <c r="FD36" s="634"/>
      <c r="FE36" s="635"/>
    </row>
    <row r="37" spans="1:161" s="289" customFormat="1" ht="22.5" customHeight="1" x14ac:dyDescent="0.2">
      <c r="A37" s="426" t="s">
        <v>201</v>
      </c>
      <c r="B37" s="426"/>
      <c r="C37" s="426"/>
      <c r="D37" s="426"/>
      <c r="E37" s="426"/>
      <c r="F37" s="426"/>
      <c r="G37" s="426"/>
      <c r="H37" s="427"/>
      <c r="I37" s="639" t="s">
        <v>258</v>
      </c>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524"/>
      <c r="BB37" s="524"/>
      <c r="BC37" s="524"/>
      <c r="BD37" s="524"/>
      <c r="BE37" s="524"/>
      <c r="BF37" s="524"/>
      <c r="BG37" s="524"/>
      <c r="BH37" s="524"/>
      <c r="BI37" s="524"/>
      <c r="BJ37" s="524"/>
      <c r="BK37" s="524"/>
      <c r="BL37" s="524"/>
      <c r="BM37" s="524"/>
      <c r="BN37" s="524"/>
      <c r="BO37" s="524"/>
      <c r="BP37" s="524"/>
      <c r="BQ37" s="524"/>
      <c r="BR37" s="524"/>
      <c r="BS37" s="524"/>
      <c r="BT37" s="524"/>
      <c r="BU37" s="524"/>
      <c r="BV37" s="524"/>
      <c r="BW37" s="524"/>
      <c r="BX37" s="524"/>
      <c r="BY37" s="524"/>
      <c r="BZ37" s="524"/>
      <c r="CA37" s="524"/>
      <c r="CB37" s="524"/>
      <c r="CC37" s="524"/>
      <c r="CD37" s="524"/>
      <c r="CE37" s="524"/>
      <c r="CF37" s="524"/>
      <c r="CG37" s="524"/>
      <c r="CH37" s="524"/>
      <c r="CI37" s="524"/>
      <c r="CJ37" s="524"/>
      <c r="CK37" s="524"/>
      <c r="CL37" s="524"/>
      <c r="CM37" s="524"/>
      <c r="CN37" s="425" t="s">
        <v>259</v>
      </c>
      <c r="CO37" s="426"/>
      <c r="CP37" s="426"/>
      <c r="CQ37" s="426"/>
      <c r="CR37" s="426"/>
      <c r="CS37" s="426"/>
      <c r="CT37" s="426"/>
      <c r="CU37" s="427"/>
      <c r="CV37" s="428" t="s">
        <v>67</v>
      </c>
      <c r="CW37" s="426"/>
      <c r="CX37" s="426"/>
      <c r="CY37" s="426"/>
      <c r="CZ37" s="426"/>
      <c r="DA37" s="426"/>
      <c r="DB37" s="426"/>
      <c r="DC37" s="426"/>
      <c r="DD37" s="426"/>
      <c r="DE37" s="427"/>
      <c r="DF37" s="611">
        <f>DF38</f>
        <v>5633192.419999999</v>
      </c>
      <c r="DG37" s="612"/>
      <c r="DH37" s="612"/>
      <c r="DI37" s="612"/>
      <c r="DJ37" s="612"/>
      <c r="DK37" s="612"/>
      <c r="DL37" s="612"/>
      <c r="DM37" s="612"/>
      <c r="DN37" s="612"/>
      <c r="DO37" s="612"/>
      <c r="DP37" s="612"/>
      <c r="DQ37" s="612"/>
      <c r="DR37" s="613"/>
      <c r="DS37" s="611">
        <f t="shared" ref="DS37" si="5">DS38</f>
        <v>6456518</v>
      </c>
      <c r="DT37" s="612"/>
      <c r="DU37" s="612"/>
      <c r="DV37" s="612"/>
      <c r="DW37" s="612"/>
      <c r="DX37" s="612"/>
      <c r="DY37" s="612"/>
      <c r="DZ37" s="612"/>
      <c r="EA37" s="612"/>
      <c r="EB37" s="612"/>
      <c r="EC37" s="612"/>
      <c r="ED37" s="612"/>
      <c r="EE37" s="613"/>
      <c r="EF37" s="611">
        <f t="shared" ref="EF37" si="6">EF38</f>
        <v>6602339</v>
      </c>
      <c r="EG37" s="612"/>
      <c r="EH37" s="612"/>
      <c r="EI37" s="612"/>
      <c r="EJ37" s="612"/>
      <c r="EK37" s="612"/>
      <c r="EL37" s="612"/>
      <c r="EM37" s="612"/>
      <c r="EN37" s="612"/>
      <c r="EO37" s="612"/>
      <c r="EP37" s="612"/>
      <c r="EQ37" s="612"/>
      <c r="ER37" s="613"/>
      <c r="ES37" s="642">
        <v>0</v>
      </c>
      <c r="ET37" s="643"/>
      <c r="EU37" s="643"/>
      <c r="EV37" s="643"/>
      <c r="EW37" s="643"/>
      <c r="EX37" s="643"/>
      <c r="EY37" s="643"/>
      <c r="EZ37" s="643"/>
      <c r="FA37" s="643"/>
      <c r="FB37" s="643"/>
      <c r="FC37" s="643"/>
      <c r="FD37" s="643"/>
      <c r="FE37" s="644"/>
    </row>
    <row r="38" spans="1:161" s="289" customFormat="1" x14ac:dyDescent="0.2">
      <c r="A38" s="463"/>
      <c r="B38" s="463"/>
      <c r="C38" s="463"/>
      <c r="D38" s="463"/>
      <c r="E38" s="463"/>
      <c r="F38" s="463"/>
      <c r="G38" s="463"/>
      <c r="H38" s="464"/>
      <c r="I38" s="621" t="s">
        <v>256</v>
      </c>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2"/>
      <c r="AY38" s="622"/>
      <c r="AZ38" s="622"/>
      <c r="BA38" s="622"/>
      <c r="BB38" s="622"/>
      <c r="BC38" s="622"/>
      <c r="BD38" s="622"/>
      <c r="BE38" s="622"/>
      <c r="BF38" s="622"/>
      <c r="BG38" s="622"/>
      <c r="BH38" s="622"/>
      <c r="BI38" s="622"/>
      <c r="BJ38" s="622"/>
      <c r="BK38" s="622"/>
      <c r="BL38" s="622"/>
      <c r="BM38" s="622"/>
      <c r="BN38" s="622"/>
      <c r="BO38" s="622"/>
      <c r="BP38" s="622"/>
      <c r="BQ38" s="622"/>
      <c r="BR38" s="622"/>
      <c r="BS38" s="622"/>
      <c r="BT38" s="622"/>
      <c r="BU38" s="622"/>
      <c r="BV38" s="622"/>
      <c r="BW38" s="622"/>
      <c r="BX38" s="622"/>
      <c r="BY38" s="622"/>
      <c r="BZ38" s="622"/>
      <c r="CA38" s="622"/>
      <c r="CB38" s="622"/>
      <c r="CC38" s="622"/>
      <c r="CD38" s="622"/>
      <c r="CE38" s="622"/>
      <c r="CF38" s="622"/>
      <c r="CG38" s="622"/>
      <c r="CH38" s="622"/>
      <c r="CI38" s="622"/>
      <c r="CJ38" s="622"/>
      <c r="CK38" s="622"/>
      <c r="CL38" s="622"/>
      <c r="CM38" s="623"/>
      <c r="CN38" s="462" t="s">
        <v>260</v>
      </c>
      <c r="CO38" s="463"/>
      <c r="CP38" s="463"/>
      <c r="CQ38" s="463"/>
      <c r="CR38" s="463"/>
      <c r="CS38" s="463"/>
      <c r="CT38" s="463"/>
      <c r="CU38" s="464"/>
      <c r="CV38" s="465"/>
      <c r="CW38" s="463"/>
      <c r="CX38" s="463"/>
      <c r="CY38" s="463"/>
      <c r="CZ38" s="463"/>
      <c r="DA38" s="463"/>
      <c r="DB38" s="463"/>
      <c r="DC38" s="463"/>
      <c r="DD38" s="463"/>
      <c r="DE38" s="464"/>
      <c r="DF38" s="624">
        <f>DF7-DF10</f>
        <v>5633192.419999999</v>
      </c>
      <c r="DG38" s="625"/>
      <c r="DH38" s="625"/>
      <c r="DI38" s="625"/>
      <c r="DJ38" s="625"/>
      <c r="DK38" s="625"/>
      <c r="DL38" s="625"/>
      <c r="DM38" s="625"/>
      <c r="DN38" s="625"/>
      <c r="DO38" s="625"/>
      <c r="DP38" s="625"/>
      <c r="DQ38" s="625"/>
      <c r="DR38" s="626"/>
      <c r="DS38" s="624">
        <f t="shared" ref="DS38" si="7">DS7-DS10</f>
        <v>6456518</v>
      </c>
      <c r="DT38" s="625"/>
      <c r="DU38" s="625"/>
      <c r="DV38" s="625"/>
      <c r="DW38" s="625"/>
      <c r="DX38" s="625"/>
      <c r="DY38" s="625"/>
      <c r="DZ38" s="625"/>
      <c r="EA38" s="625"/>
      <c r="EB38" s="625"/>
      <c r="EC38" s="625"/>
      <c r="ED38" s="625"/>
      <c r="EE38" s="626"/>
      <c r="EF38" s="624">
        <f t="shared" ref="EF38" si="8">EF7-EF10</f>
        <v>6602339</v>
      </c>
      <c r="EG38" s="625"/>
      <c r="EH38" s="625"/>
      <c r="EI38" s="625"/>
      <c r="EJ38" s="625"/>
      <c r="EK38" s="625"/>
      <c r="EL38" s="625"/>
      <c r="EM38" s="625"/>
      <c r="EN38" s="625"/>
      <c r="EO38" s="625"/>
      <c r="EP38" s="625"/>
      <c r="EQ38" s="625"/>
      <c r="ER38" s="626"/>
      <c r="ES38" s="630">
        <v>0</v>
      </c>
      <c r="ET38" s="631"/>
      <c r="EU38" s="631"/>
      <c r="EV38" s="631"/>
      <c r="EW38" s="631"/>
      <c r="EX38" s="631"/>
      <c r="EY38" s="631"/>
      <c r="EZ38" s="631"/>
      <c r="FA38" s="631"/>
      <c r="FB38" s="631"/>
      <c r="FC38" s="631"/>
      <c r="FD38" s="631"/>
      <c r="FE38" s="632"/>
    </row>
    <row r="39" spans="1:161" s="289" customFormat="1" ht="12" thickBot="1" x14ac:dyDescent="0.25">
      <c r="A39" s="373"/>
      <c r="B39" s="373"/>
      <c r="C39" s="373"/>
      <c r="D39" s="373"/>
      <c r="E39" s="373"/>
      <c r="F39" s="373"/>
      <c r="G39" s="373"/>
      <c r="H39" s="374"/>
      <c r="I39" s="636"/>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7"/>
      <c r="BR39" s="467"/>
      <c r="BS39" s="467"/>
      <c r="BT39" s="467"/>
      <c r="BU39" s="467"/>
      <c r="BV39" s="467"/>
      <c r="BW39" s="467"/>
      <c r="BX39" s="467"/>
      <c r="BY39" s="467"/>
      <c r="BZ39" s="467"/>
      <c r="CA39" s="467"/>
      <c r="CB39" s="467"/>
      <c r="CC39" s="467"/>
      <c r="CD39" s="467"/>
      <c r="CE39" s="467"/>
      <c r="CF39" s="467"/>
      <c r="CG39" s="467"/>
      <c r="CH39" s="467"/>
      <c r="CI39" s="467"/>
      <c r="CJ39" s="467"/>
      <c r="CK39" s="467"/>
      <c r="CL39" s="467"/>
      <c r="CM39" s="467"/>
      <c r="CN39" s="645"/>
      <c r="CO39" s="519"/>
      <c r="CP39" s="519"/>
      <c r="CQ39" s="519"/>
      <c r="CR39" s="519"/>
      <c r="CS39" s="519"/>
      <c r="CT39" s="519"/>
      <c r="CU39" s="520"/>
      <c r="CV39" s="518"/>
      <c r="CW39" s="519"/>
      <c r="CX39" s="519"/>
      <c r="CY39" s="519"/>
      <c r="CZ39" s="519"/>
      <c r="DA39" s="519"/>
      <c r="DB39" s="519"/>
      <c r="DC39" s="519"/>
      <c r="DD39" s="519"/>
      <c r="DE39" s="520"/>
      <c r="DF39" s="646"/>
      <c r="DG39" s="647"/>
      <c r="DH39" s="647"/>
      <c r="DI39" s="647"/>
      <c r="DJ39" s="647"/>
      <c r="DK39" s="647"/>
      <c r="DL39" s="647"/>
      <c r="DM39" s="647"/>
      <c r="DN39" s="647"/>
      <c r="DO39" s="647"/>
      <c r="DP39" s="647"/>
      <c r="DQ39" s="647"/>
      <c r="DR39" s="648"/>
      <c r="DS39" s="646"/>
      <c r="DT39" s="647"/>
      <c r="DU39" s="647"/>
      <c r="DV39" s="647"/>
      <c r="DW39" s="647"/>
      <c r="DX39" s="647"/>
      <c r="DY39" s="647"/>
      <c r="DZ39" s="647"/>
      <c r="EA39" s="647"/>
      <c r="EB39" s="647"/>
      <c r="EC39" s="647"/>
      <c r="ED39" s="647"/>
      <c r="EE39" s="648"/>
      <c r="EF39" s="646"/>
      <c r="EG39" s="647"/>
      <c r="EH39" s="647"/>
      <c r="EI39" s="647"/>
      <c r="EJ39" s="647"/>
      <c r="EK39" s="647"/>
      <c r="EL39" s="647"/>
      <c r="EM39" s="647"/>
      <c r="EN39" s="647"/>
      <c r="EO39" s="647"/>
      <c r="EP39" s="647"/>
      <c r="EQ39" s="647"/>
      <c r="ER39" s="648"/>
      <c r="ES39" s="649"/>
      <c r="ET39" s="650"/>
      <c r="EU39" s="650"/>
      <c r="EV39" s="650"/>
      <c r="EW39" s="650"/>
      <c r="EX39" s="650"/>
      <c r="EY39" s="650"/>
      <c r="EZ39" s="650"/>
      <c r="FA39" s="650"/>
      <c r="FB39" s="650"/>
      <c r="FC39" s="650"/>
      <c r="FD39" s="650"/>
      <c r="FE39" s="651"/>
    </row>
    <row r="41" spans="1:161" s="308" customFormat="1" x14ac:dyDescent="0.2">
      <c r="I41" s="308" t="s">
        <v>594</v>
      </c>
    </row>
    <row r="42" spans="1:161" s="308" customFormat="1" x14ac:dyDescent="0.2">
      <c r="I42" s="308" t="s">
        <v>595</v>
      </c>
      <c r="AQ42" s="379" t="s">
        <v>273</v>
      </c>
      <c r="AR42" s="379"/>
      <c r="AS42" s="379"/>
      <c r="AT42" s="379"/>
      <c r="AU42" s="379"/>
      <c r="AV42" s="379"/>
      <c r="AW42" s="379"/>
      <c r="AX42" s="379"/>
      <c r="AY42" s="379"/>
      <c r="AZ42" s="379"/>
      <c r="BA42" s="379"/>
      <c r="BB42" s="379"/>
      <c r="BC42" s="379"/>
      <c r="BD42" s="379"/>
      <c r="BE42" s="379"/>
      <c r="BF42" s="379"/>
      <c r="BG42" s="379"/>
      <c r="BH42" s="379"/>
      <c r="BK42" s="379"/>
      <c r="BL42" s="379"/>
      <c r="BM42" s="379"/>
      <c r="BN42" s="379"/>
      <c r="BO42" s="379"/>
      <c r="BP42" s="379"/>
      <c r="BQ42" s="379"/>
      <c r="BR42" s="379"/>
      <c r="BS42" s="379"/>
      <c r="BT42" s="379"/>
      <c r="BU42" s="379"/>
      <c r="BV42" s="379"/>
      <c r="BY42" s="379" t="s">
        <v>495</v>
      </c>
      <c r="BZ42" s="379"/>
      <c r="CA42" s="379"/>
      <c r="CB42" s="379"/>
      <c r="CC42" s="379"/>
      <c r="CD42" s="379"/>
      <c r="CE42" s="379"/>
      <c r="CF42" s="379"/>
      <c r="CG42" s="379"/>
      <c r="CH42" s="379"/>
      <c r="CI42" s="379"/>
      <c r="CJ42" s="379"/>
      <c r="CK42" s="379"/>
      <c r="CL42" s="379"/>
      <c r="CM42" s="379"/>
      <c r="CN42" s="379"/>
      <c r="CO42" s="379"/>
      <c r="CP42" s="379"/>
      <c r="CQ42" s="379"/>
      <c r="CR42" s="379"/>
    </row>
    <row r="43" spans="1:161" s="149" customFormat="1" ht="8.25" x14ac:dyDescent="0.15">
      <c r="AQ43" s="570" t="s">
        <v>261</v>
      </c>
      <c r="AR43" s="570"/>
      <c r="AS43" s="570"/>
      <c r="AT43" s="570"/>
      <c r="AU43" s="570"/>
      <c r="AV43" s="570"/>
      <c r="AW43" s="570"/>
      <c r="AX43" s="570"/>
      <c r="AY43" s="570"/>
      <c r="AZ43" s="570"/>
      <c r="BA43" s="570"/>
      <c r="BB43" s="570"/>
      <c r="BC43" s="570"/>
      <c r="BD43" s="570"/>
      <c r="BE43" s="570"/>
      <c r="BF43" s="570"/>
      <c r="BG43" s="570"/>
      <c r="BH43" s="570"/>
      <c r="BK43" s="570" t="s">
        <v>44</v>
      </c>
      <c r="BL43" s="570"/>
      <c r="BM43" s="570"/>
      <c r="BN43" s="570"/>
      <c r="BO43" s="570"/>
      <c r="BP43" s="570"/>
      <c r="BQ43" s="570"/>
      <c r="BR43" s="570"/>
      <c r="BS43" s="570"/>
      <c r="BT43" s="570"/>
      <c r="BU43" s="570"/>
      <c r="BV43" s="570"/>
      <c r="BY43" s="570" t="s">
        <v>45</v>
      </c>
      <c r="BZ43" s="570"/>
      <c r="CA43" s="570"/>
      <c r="CB43" s="570"/>
      <c r="CC43" s="570"/>
      <c r="CD43" s="570"/>
      <c r="CE43" s="570"/>
      <c r="CF43" s="570"/>
      <c r="CG43" s="570"/>
      <c r="CH43" s="570"/>
      <c r="CI43" s="570"/>
      <c r="CJ43" s="570"/>
      <c r="CK43" s="570"/>
      <c r="CL43" s="570"/>
      <c r="CM43" s="570"/>
      <c r="CN43" s="570"/>
      <c r="CO43" s="570"/>
      <c r="CP43" s="570"/>
      <c r="CQ43" s="570"/>
      <c r="CR43" s="570"/>
    </row>
    <row r="44" spans="1:161" s="149" customFormat="1" ht="8.25" x14ac:dyDescent="0.15">
      <c r="AQ44" s="150"/>
      <c r="AR44" s="150"/>
      <c r="AS44" s="150"/>
      <c r="AT44" s="150"/>
      <c r="AU44" s="150"/>
      <c r="AV44" s="150"/>
      <c r="AW44" s="150"/>
      <c r="AX44" s="150"/>
      <c r="AY44" s="150"/>
      <c r="AZ44" s="150"/>
      <c r="BA44" s="150"/>
      <c r="BB44" s="150"/>
      <c r="BC44" s="150"/>
      <c r="BD44" s="150"/>
      <c r="BE44" s="150"/>
      <c r="BF44" s="150"/>
      <c r="BG44" s="150"/>
      <c r="BH44" s="150"/>
      <c r="BK44" s="150"/>
      <c r="BL44" s="150"/>
      <c r="BM44" s="150"/>
      <c r="BN44" s="150"/>
      <c r="BO44" s="150"/>
      <c r="BP44" s="150"/>
      <c r="BQ44" s="150"/>
      <c r="BR44" s="150"/>
      <c r="BS44" s="150"/>
      <c r="BT44" s="150"/>
      <c r="BU44" s="150"/>
      <c r="BV44" s="150"/>
      <c r="BY44" s="150"/>
      <c r="BZ44" s="150"/>
      <c r="CA44" s="150"/>
      <c r="CB44" s="150"/>
      <c r="CC44" s="150"/>
      <c r="CD44" s="150"/>
      <c r="CE44" s="150"/>
      <c r="CF44" s="150"/>
      <c r="CG44" s="150"/>
      <c r="CH44" s="150"/>
      <c r="CI44" s="150"/>
      <c r="CJ44" s="150"/>
      <c r="CK44" s="150"/>
      <c r="CL44" s="150"/>
      <c r="CM44" s="150"/>
      <c r="CN44" s="150"/>
      <c r="CO44" s="150"/>
      <c r="CP44" s="150"/>
      <c r="CQ44" s="150"/>
      <c r="CR44" s="150"/>
    </row>
    <row r="45" spans="1:161" s="308" customFormat="1" ht="34.5" customHeight="1" x14ac:dyDescent="0.2">
      <c r="I45" s="309" t="s">
        <v>262</v>
      </c>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654" t="s">
        <v>596</v>
      </c>
      <c r="AN45" s="654"/>
      <c r="AO45" s="654"/>
      <c r="AP45" s="654"/>
      <c r="AQ45" s="654"/>
      <c r="AR45" s="654"/>
      <c r="AS45" s="654"/>
      <c r="AT45" s="654"/>
      <c r="AU45" s="654"/>
      <c r="AV45" s="654"/>
      <c r="AW45" s="654"/>
      <c r="AX45" s="654"/>
      <c r="AY45" s="654"/>
      <c r="AZ45" s="654"/>
      <c r="BA45" s="654"/>
      <c r="BB45" s="654"/>
      <c r="BC45" s="654"/>
      <c r="BD45" s="654"/>
      <c r="BE45" s="309"/>
      <c r="BF45" s="309"/>
      <c r="BG45" s="379"/>
      <c r="BH45" s="379"/>
      <c r="BI45" s="379"/>
      <c r="BJ45" s="379"/>
      <c r="BK45" s="379"/>
      <c r="BL45" s="379"/>
      <c r="BM45" s="379"/>
      <c r="BN45" s="379"/>
      <c r="BO45" s="379"/>
      <c r="BP45" s="379"/>
      <c r="BQ45" s="379"/>
      <c r="BR45" s="379"/>
      <c r="BS45" s="379"/>
      <c r="BT45" s="379"/>
      <c r="BU45" s="379"/>
      <c r="BV45" s="379"/>
      <c r="BW45" s="379"/>
      <c r="BX45" s="379"/>
      <c r="BY45" s="309"/>
      <c r="BZ45" s="309"/>
      <c r="CA45" s="379" t="s">
        <v>597</v>
      </c>
      <c r="CB45" s="379"/>
      <c r="CC45" s="379"/>
      <c r="CD45" s="379"/>
      <c r="CE45" s="379"/>
      <c r="CF45" s="379"/>
      <c r="CG45" s="379"/>
      <c r="CH45" s="379"/>
      <c r="CI45" s="379"/>
      <c r="CJ45" s="379"/>
      <c r="CK45" s="379"/>
      <c r="CL45" s="379"/>
      <c r="CM45" s="379"/>
      <c r="CN45" s="379"/>
      <c r="CO45" s="379"/>
      <c r="CP45" s="379"/>
      <c r="CQ45" s="379"/>
      <c r="CR45" s="379"/>
      <c r="CS45" s="309"/>
      <c r="CT45" s="309"/>
      <c r="CU45" s="309"/>
      <c r="CV45" s="309"/>
      <c r="CW45" s="373" t="s">
        <v>598</v>
      </c>
      <c r="CX45" s="373"/>
      <c r="CY45" s="373"/>
      <c r="CZ45" s="373"/>
      <c r="DA45" s="373"/>
      <c r="DB45" s="373"/>
      <c r="DC45" s="373"/>
      <c r="DD45" s="373"/>
      <c r="DE45" s="373"/>
      <c r="DF45" s="373"/>
      <c r="DG45" s="373"/>
      <c r="DH45" s="373"/>
      <c r="DI45" s="373"/>
      <c r="DJ45" s="373"/>
      <c r="DK45" s="373"/>
      <c r="DL45" s="373"/>
      <c r="DM45" s="373"/>
      <c r="DN45" s="373"/>
    </row>
    <row r="46" spans="1:161" s="149" customFormat="1" ht="8.25" x14ac:dyDescent="0.15">
      <c r="AM46" s="570" t="s">
        <v>261</v>
      </c>
      <c r="AN46" s="570"/>
      <c r="AO46" s="570"/>
      <c r="AP46" s="570"/>
      <c r="AQ46" s="570"/>
      <c r="AR46" s="570"/>
      <c r="AS46" s="570"/>
      <c r="AT46" s="570"/>
      <c r="AU46" s="570"/>
      <c r="AV46" s="570"/>
      <c r="AW46" s="570"/>
      <c r="AX46" s="570"/>
      <c r="AY46" s="570"/>
      <c r="AZ46" s="570"/>
      <c r="BA46" s="570"/>
      <c r="BB46" s="570"/>
      <c r="BC46" s="570"/>
      <c r="BD46" s="570"/>
      <c r="BG46" s="570" t="s">
        <v>605</v>
      </c>
      <c r="BH46" s="570"/>
      <c r="BI46" s="570"/>
      <c r="BJ46" s="570"/>
      <c r="BK46" s="570"/>
      <c r="BL46" s="570"/>
      <c r="BM46" s="570"/>
      <c r="BN46" s="570"/>
      <c r="BO46" s="570"/>
      <c r="BP46" s="570"/>
      <c r="BQ46" s="570"/>
      <c r="BR46" s="570"/>
      <c r="BS46" s="570"/>
      <c r="BT46" s="570"/>
      <c r="BU46" s="570"/>
      <c r="BV46" s="570"/>
      <c r="BW46" s="570"/>
      <c r="BX46" s="570"/>
      <c r="CA46" s="570" t="s">
        <v>263</v>
      </c>
      <c r="CB46" s="570"/>
      <c r="CC46" s="570"/>
      <c r="CD46" s="570"/>
      <c r="CE46" s="570"/>
      <c r="CF46" s="570"/>
      <c r="CG46" s="570"/>
      <c r="CH46" s="570"/>
      <c r="CI46" s="570"/>
      <c r="CJ46" s="570"/>
      <c r="CK46" s="570"/>
      <c r="CL46" s="570"/>
      <c r="CM46" s="570"/>
      <c r="CN46" s="570"/>
      <c r="CO46" s="570"/>
      <c r="CP46" s="570"/>
      <c r="CQ46" s="570"/>
      <c r="CR46" s="570"/>
      <c r="CW46" s="570" t="s">
        <v>264</v>
      </c>
      <c r="CX46" s="570"/>
      <c r="CY46" s="570"/>
      <c r="CZ46" s="570"/>
      <c r="DA46" s="570"/>
      <c r="DB46" s="570"/>
      <c r="DC46" s="570"/>
      <c r="DD46" s="570"/>
      <c r="DE46" s="570"/>
      <c r="DF46" s="570"/>
      <c r="DG46" s="570"/>
      <c r="DH46" s="570"/>
      <c r="DI46" s="570"/>
      <c r="DJ46" s="570"/>
      <c r="DK46" s="570"/>
      <c r="DL46" s="570"/>
      <c r="DM46" s="570"/>
      <c r="DN46" s="570"/>
    </row>
    <row r="47" spans="1:161" s="308" customFormat="1" ht="27" customHeight="1" x14ac:dyDescent="0.2">
      <c r="I47" s="308" t="s">
        <v>262</v>
      </c>
      <c r="AM47" s="654" t="s">
        <v>599</v>
      </c>
      <c r="AN47" s="654"/>
      <c r="AO47" s="654"/>
      <c r="AP47" s="654"/>
      <c r="AQ47" s="654"/>
      <c r="AR47" s="654"/>
      <c r="AS47" s="654"/>
      <c r="AT47" s="654"/>
      <c r="AU47" s="654"/>
      <c r="AV47" s="654"/>
      <c r="AW47" s="654"/>
      <c r="AX47" s="654"/>
      <c r="AY47" s="654"/>
      <c r="AZ47" s="654"/>
      <c r="BA47" s="654"/>
      <c r="BB47" s="654"/>
      <c r="BC47" s="654"/>
      <c r="BD47" s="654"/>
      <c r="BG47" s="379"/>
      <c r="BH47" s="379"/>
      <c r="BI47" s="379"/>
      <c r="BJ47" s="379"/>
      <c r="BK47" s="379"/>
      <c r="BL47" s="379"/>
      <c r="BM47" s="379"/>
      <c r="BN47" s="379"/>
      <c r="BO47" s="379"/>
      <c r="BP47" s="379"/>
      <c r="BQ47" s="379"/>
      <c r="BR47" s="379"/>
      <c r="BS47" s="379"/>
      <c r="BT47" s="379"/>
      <c r="BU47" s="379"/>
      <c r="BV47" s="379"/>
      <c r="BW47" s="379"/>
      <c r="BX47" s="379"/>
      <c r="CA47" s="373" t="s">
        <v>601</v>
      </c>
      <c r="CB47" s="373"/>
      <c r="CC47" s="373"/>
      <c r="CD47" s="373"/>
      <c r="CE47" s="373"/>
      <c r="CF47" s="373"/>
      <c r="CG47" s="373"/>
      <c r="CH47" s="373"/>
      <c r="CI47" s="373"/>
      <c r="CJ47" s="373"/>
      <c r="CK47" s="373"/>
      <c r="CL47" s="373"/>
      <c r="CM47" s="373"/>
      <c r="CN47" s="373"/>
      <c r="CO47" s="373"/>
      <c r="CP47" s="373"/>
      <c r="CQ47" s="373"/>
      <c r="CR47" s="373"/>
      <c r="CW47" s="373" t="s">
        <v>600</v>
      </c>
      <c r="CX47" s="373"/>
      <c r="CY47" s="373"/>
      <c r="CZ47" s="373"/>
      <c r="DA47" s="373"/>
      <c r="DB47" s="373"/>
      <c r="DC47" s="373"/>
      <c r="DD47" s="373"/>
      <c r="DE47" s="373"/>
      <c r="DF47" s="373"/>
      <c r="DG47" s="373"/>
      <c r="DH47" s="373"/>
      <c r="DI47" s="373"/>
      <c r="DJ47" s="373"/>
      <c r="DK47" s="373"/>
      <c r="DL47" s="373"/>
      <c r="DM47" s="373"/>
      <c r="DN47" s="373"/>
    </row>
    <row r="48" spans="1:161" s="149" customFormat="1" ht="8.25" x14ac:dyDescent="0.15">
      <c r="AM48" s="570" t="s">
        <v>261</v>
      </c>
      <c r="AN48" s="570"/>
      <c r="AO48" s="570"/>
      <c r="AP48" s="570"/>
      <c r="AQ48" s="570"/>
      <c r="AR48" s="570"/>
      <c r="AS48" s="570"/>
      <c r="AT48" s="570"/>
      <c r="AU48" s="570"/>
      <c r="AV48" s="570"/>
      <c r="AW48" s="570"/>
      <c r="AX48" s="570"/>
      <c r="AY48" s="570"/>
      <c r="AZ48" s="570"/>
      <c r="BA48" s="570"/>
      <c r="BB48" s="570"/>
      <c r="BC48" s="570"/>
      <c r="BD48" s="570"/>
      <c r="BG48" s="570" t="s">
        <v>44</v>
      </c>
      <c r="BH48" s="570"/>
      <c r="BI48" s="570"/>
      <c r="BJ48" s="570"/>
      <c r="BK48" s="570"/>
      <c r="BL48" s="570"/>
      <c r="BM48" s="570"/>
      <c r="BN48" s="570"/>
      <c r="BO48" s="570"/>
      <c r="BP48" s="570"/>
      <c r="BQ48" s="570"/>
      <c r="BR48" s="570"/>
      <c r="BS48" s="570"/>
      <c r="BT48" s="570"/>
      <c r="BU48" s="570"/>
      <c r="BV48" s="570"/>
      <c r="BW48" s="570"/>
      <c r="BX48" s="570"/>
      <c r="CA48" s="570" t="s">
        <v>606</v>
      </c>
      <c r="CB48" s="570"/>
      <c r="CC48" s="570"/>
      <c r="CD48" s="570"/>
      <c r="CE48" s="570"/>
      <c r="CF48" s="570"/>
      <c r="CG48" s="570"/>
      <c r="CH48" s="570"/>
      <c r="CI48" s="570"/>
      <c r="CJ48" s="570"/>
      <c r="CK48" s="570"/>
      <c r="CL48" s="570"/>
      <c r="CM48" s="570"/>
      <c r="CN48" s="570"/>
      <c r="CO48" s="570"/>
      <c r="CP48" s="570"/>
      <c r="CQ48" s="570"/>
      <c r="CR48" s="570"/>
      <c r="CW48" s="570" t="s">
        <v>264</v>
      </c>
      <c r="CX48" s="570"/>
      <c r="CY48" s="570"/>
      <c r="CZ48" s="570"/>
      <c r="DA48" s="570"/>
      <c r="DB48" s="570"/>
      <c r="DC48" s="570"/>
      <c r="DD48" s="570"/>
      <c r="DE48" s="570"/>
      <c r="DF48" s="570"/>
      <c r="DG48" s="570"/>
      <c r="DH48" s="570"/>
      <c r="DI48" s="570"/>
      <c r="DJ48" s="570"/>
      <c r="DK48" s="570"/>
      <c r="DL48" s="570"/>
      <c r="DM48" s="570"/>
      <c r="DN48" s="570"/>
    </row>
    <row r="49" spans="1:164" s="149" customFormat="1" ht="8.25" x14ac:dyDescent="0.15">
      <c r="AM49" s="150"/>
      <c r="AN49" s="150"/>
      <c r="AO49" s="150"/>
      <c r="AP49" s="150"/>
      <c r="AQ49" s="150"/>
      <c r="AR49" s="150"/>
      <c r="AS49" s="150"/>
      <c r="AT49" s="150"/>
      <c r="AU49" s="150"/>
      <c r="AV49" s="150"/>
      <c r="AW49" s="150"/>
      <c r="AX49" s="150"/>
      <c r="AY49" s="150"/>
      <c r="AZ49" s="150"/>
      <c r="BA49" s="150"/>
      <c r="BB49" s="150"/>
      <c r="BC49" s="150"/>
      <c r="BD49" s="150"/>
      <c r="BG49" s="150"/>
      <c r="BH49" s="150"/>
      <c r="BI49" s="150"/>
      <c r="BJ49" s="150"/>
      <c r="BK49" s="150"/>
      <c r="BL49" s="150"/>
      <c r="BM49" s="150"/>
      <c r="BN49" s="150"/>
      <c r="BO49" s="150"/>
      <c r="BP49" s="150"/>
      <c r="BQ49" s="150"/>
      <c r="BR49" s="150"/>
      <c r="BS49" s="150"/>
      <c r="BT49" s="150"/>
      <c r="BU49" s="150"/>
      <c r="BV49" s="150"/>
      <c r="BW49" s="150"/>
      <c r="BX49" s="150"/>
      <c r="CA49" s="150"/>
      <c r="CB49" s="150"/>
      <c r="CC49" s="150"/>
      <c r="CD49" s="150"/>
      <c r="CE49" s="150"/>
      <c r="CF49" s="150"/>
      <c r="CG49" s="150"/>
      <c r="CH49" s="150"/>
      <c r="CI49" s="150"/>
      <c r="CJ49" s="150"/>
      <c r="CK49" s="150"/>
      <c r="CL49" s="150"/>
      <c r="CM49" s="150"/>
      <c r="CN49" s="150"/>
      <c r="CO49" s="150"/>
      <c r="CP49" s="150"/>
      <c r="CQ49" s="150"/>
      <c r="CR49" s="150"/>
    </row>
    <row r="50" spans="1:164" s="308" customFormat="1" x14ac:dyDescent="0.2">
      <c r="I50" s="543" t="s">
        <v>265</v>
      </c>
      <c r="J50" s="543"/>
      <c r="K50" s="373" t="s">
        <v>592</v>
      </c>
      <c r="L50" s="373"/>
      <c r="M50" s="373"/>
      <c r="N50" s="544" t="s">
        <v>265</v>
      </c>
      <c r="O50" s="544"/>
      <c r="Q50" s="373" t="s">
        <v>640</v>
      </c>
      <c r="R50" s="373"/>
      <c r="S50" s="373"/>
      <c r="T50" s="373"/>
      <c r="U50" s="373"/>
      <c r="V50" s="373"/>
      <c r="W50" s="373"/>
      <c r="X50" s="373"/>
      <c r="Y50" s="373"/>
      <c r="Z50" s="373"/>
      <c r="AA50" s="373"/>
      <c r="AB50" s="373"/>
      <c r="AC50" s="373"/>
      <c r="AD50" s="373"/>
      <c r="AE50" s="373"/>
      <c r="AF50" s="543">
        <v>20</v>
      </c>
      <c r="AG50" s="543"/>
      <c r="AH50" s="543"/>
      <c r="AI50" s="546" t="s">
        <v>568</v>
      </c>
      <c r="AJ50" s="546"/>
      <c r="AK50" s="546"/>
      <c r="AL50" s="308" t="s">
        <v>194</v>
      </c>
    </row>
    <row r="51" spans="1:164" s="290" customFormat="1" ht="21.75" customHeight="1" x14ac:dyDescent="0.2">
      <c r="A51" s="583" t="s">
        <v>266</v>
      </c>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3"/>
      <c r="CD51" s="583"/>
      <c r="CE51" s="583"/>
      <c r="CF51" s="583"/>
      <c r="CG51" s="583"/>
      <c r="CH51" s="583"/>
      <c r="CI51" s="583"/>
      <c r="CJ51" s="583"/>
      <c r="CK51" s="583"/>
      <c r="CL51" s="583"/>
      <c r="CM51" s="583"/>
      <c r="CN51" s="583"/>
      <c r="CO51" s="583"/>
      <c r="CP51" s="583"/>
      <c r="CQ51" s="583"/>
      <c r="CR51" s="583"/>
      <c r="CS51" s="583"/>
      <c r="CT51" s="583"/>
      <c r="CU51" s="583"/>
      <c r="CV51" s="583"/>
      <c r="CW51" s="583"/>
      <c r="CX51" s="583"/>
      <c r="CY51" s="583"/>
      <c r="CZ51" s="583"/>
      <c r="DA51" s="583"/>
      <c r="DB51" s="583"/>
      <c r="DC51" s="583"/>
      <c r="DD51" s="583"/>
      <c r="DE51" s="583"/>
      <c r="DF51" s="583"/>
      <c r="DG51" s="583"/>
      <c r="DH51" s="583"/>
      <c r="DI51" s="583"/>
      <c r="DJ51" s="583"/>
      <c r="DK51" s="583"/>
      <c r="DL51" s="583"/>
      <c r="DM51" s="583"/>
      <c r="DN51" s="583"/>
      <c r="DO51" s="583"/>
      <c r="DP51" s="583"/>
      <c r="DQ51" s="583"/>
      <c r="DR51" s="583"/>
      <c r="DS51" s="583"/>
      <c r="DT51" s="583"/>
      <c r="DU51" s="583"/>
      <c r="DV51" s="583"/>
      <c r="DW51" s="583"/>
      <c r="DX51" s="583"/>
      <c r="DY51" s="583"/>
      <c r="DZ51" s="583"/>
      <c r="EA51" s="583"/>
      <c r="EB51" s="583"/>
      <c r="EC51" s="583"/>
      <c r="ED51" s="583"/>
      <c r="EE51" s="583"/>
      <c r="EF51" s="583"/>
      <c r="EG51" s="583"/>
      <c r="EH51" s="583"/>
      <c r="EI51" s="583"/>
      <c r="EJ51" s="583"/>
      <c r="EK51" s="583"/>
      <c r="EL51" s="583"/>
      <c r="EM51" s="583"/>
      <c r="EN51" s="583"/>
      <c r="EO51" s="583"/>
      <c r="EP51" s="583"/>
      <c r="EQ51" s="583"/>
      <c r="ER51" s="583"/>
      <c r="ES51" s="583"/>
      <c r="ET51" s="583"/>
      <c r="EU51" s="583"/>
      <c r="EV51" s="583"/>
      <c r="EW51" s="583"/>
      <c r="EX51" s="583"/>
      <c r="EY51" s="583"/>
      <c r="EZ51" s="583"/>
      <c r="FA51" s="583"/>
      <c r="FB51" s="583"/>
      <c r="FC51" s="583"/>
      <c r="FD51" s="583"/>
      <c r="FE51" s="583"/>
      <c r="FF51" s="583"/>
    </row>
    <row r="52" spans="1:164" s="290" customFormat="1" ht="60" customHeight="1" x14ac:dyDescent="0.2">
      <c r="A52" s="637" t="s">
        <v>585</v>
      </c>
      <c r="B52" s="638"/>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row>
    <row r="53" spans="1:164" s="290" customFormat="1" ht="48" customHeight="1" x14ac:dyDescent="0.2">
      <c r="A53" s="637" t="s">
        <v>586</v>
      </c>
      <c r="B53" s="638"/>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c r="BA53" s="638"/>
      <c r="BB53" s="638"/>
      <c r="BC53" s="638"/>
      <c r="BD53" s="638"/>
      <c r="BE53" s="638"/>
      <c r="BF53" s="638"/>
      <c r="BG53" s="638"/>
      <c r="BH53" s="638"/>
      <c r="BI53" s="638"/>
      <c r="BJ53" s="638"/>
      <c r="BK53" s="638"/>
      <c r="BL53" s="638"/>
      <c r="BM53" s="638"/>
      <c r="BN53" s="638"/>
      <c r="BO53" s="638"/>
      <c r="BP53" s="638"/>
      <c r="BQ53" s="638"/>
      <c r="BR53" s="638"/>
      <c r="BS53" s="638"/>
      <c r="BT53" s="638"/>
      <c r="BU53" s="638"/>
      <c r="BV53" s="638"/>
      <c r="BW53" s="638"/>
      <c r="BX53" s="638"/>
      <c r="BY53" s="638"/>
      <c r="BZ53" s="638"/>
      <c r="CA53" s="638"/>
      <c r="CB53" s="638"/>
      <c r="CC53" s="638"/>
      <c r="CD53" s="638"/>
      <c r="CE53" s="638"/>
      <c r="CF53" s="638"/>
      <c r="CG53" s="638"/>
      <c r="CH53" s="638"/>
      <c r="CI53" s="638"/>
      <c r="CJ53" s="638"/>
      <c r="CK53" s="638"/>
      <c r="CL53" s="638"/>
      <c r="CM53" s="638"/>
      <c r="CN53" s="638"/>
      <c r="CO53" s="638"/>
      <c r="CP53" s="638"/>
      <c r="CQ53" s="638"/>
      <c r="CR53" s="638"/>
      <c r="CS53" s="638"/>
      <c r="CT53" s="638"/>
      <c r="CU53" s="638"/>
      <c r="CV53" s="638"/>
      <c r="CW53" s="638"/>
      <c r="CX53" s="638"/>
      <c r="CY53" s="638"/>
      <c r="CZ53" s="638"/>
      <c r="DA53" s="638"/>
      <c r="DB53" s="638"/>
      <c r="DC53" s="638"/>
      <c r="DD53" s="638"/>
      <c r="DE53" s="638"/>
      <c r="DF53" s="638"/>
      <c r="DG53" s="638"/>
      <c r="DH53" s="638"/>
      <c r="DI53" s="638"/>
      <c r="DJ53" s="638"/>
      <c r="DK53" s="638"/>
      <c r="DL53" s="638"/>
      <c r="DM53" s="638"/>
      <c r="DN53" s="638"/>
      <c r="DO53" s="638"/>
      <c r="DP53" s="638"/>
      <c r="DQ53" s="638"/>
      <c r="DR53" s="638"/>
      <c r="DS53" s="638"/>
      <c r="DT53" s="638"/>
      <c r="DU53" s="638"/>
      <c r="DV53" s="638"/>
      <c r="DW53" s="638"/>
      <c r="DX53" s="638"/>
      <c r="DY53" s="638"/>
      <c r="DZ53" s="638"/>
      <c r="EA53" s="638"/>
      <c r="EB53" s="638"/>
      <c r="EC53" s="638"/>
      <c r="ED53" s="638"/>
      <c r="EE53" s="638"/>
      <c r="EF53" s="638"/>
      <c r="EG53" s="638"/>
      <c r="EH53" s="638"/>
      <c r="EI53" s="638"/>
      <c r="EJ53" s="638"/>
      <c r="EK53" s="638"/>
      <c r="EL53" s="638"/>
      <c r="EM53" s="638"/>
      <c r="EN53" s="638"/>
      <c r="EO53" s="638"/>
      <c r="EP53" s="638"/>
      <c r="EQ53" s="638"/>
      <c r="ER53" s="638"/>
      <c r="ES53" s="638"/>
      <c r="ET53" s="638"/>
      <c r="EU53" s="638"/>
      <c r="EV53" s="638"/>
      <c r="EW53" s="638"/>
      <c r="EX53" s="638"/>
      <c r="EY53" s="638"/>
      <c r="EZ53" s="638"/>
      <c r="FA53" s="638"/>
      <c r="FB53" s="638"/>
      <c r="FC53" s="638"/>
      <c r="FD53" s="638"/>
      <c r="FE53" s="638"/>
      <c r="FF53" s="638"/>
      <c r="FG53" s="638"/>
      <c r="FH53" s="638"/>
    </row>
    <row r="54" spans="1:164" s="290" customFormat="1" ht="63" customHeight="1" x14ac:dyDescent="0.2">
      <c r="A54" s="652" t="s">
        <v>587</v>
      </c>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c r="BB54" s="653"/>
      <c r="BC54" s="653"/>
      <c r="BD54" s="653"/>
      <c r="BE54" s="653"/>
      <c r="BF54" s="653"/>
      <c r="BG54" s="653"/>
      <c r="BH54" s="653"/>
      <c r="BI54" s="653"/>
      <c r="BJ54" s="653"/>
      <c r="BK54" s="653"/>
      <c r="BL54" s="653"/>
      <c r="BM54" s="653"/>
      <c r="BN54" s="653"/>
      <c r="BO54" s="653"/>
      <c r="BP54" s="653"/>
      <c r="BQ54" s="653"/>
      <c r="BR54" s="653"/>
      <c r="BS54" s="653"/>
      <c r="BT54" s="653"/>
      <c r="BU54" s="653"/>
      <c r="BV54" s="653"/>
      <c r="BW54" s="653"/>
      <c r="BX54" s="653"/>
      <c r="BY54" s="653"/>
      <c r="BZ54" s="653"/>
      <c r="CA54" s="653"/>
      <c r="CB54" s="653"/>
      <c r="CC54" s="653"/>
      <c r="CD54" s="653"/>
      <c r="CE54" s="653"/>
      <c r="CF54" s="653"/>
      <c r="CG54" s="653"/>
      <c r="CH54" s="653"/>
      <c r="CI54" s="653"/>
      <c r="CJ54" s="653"/>
      <c r="CK54" s="653"/>
      <c r="CL54" s="653"/>
      <c r="CM54" s="653"/>
      <c r="CN54" s="653"/>
      <c r="CO54" s="653"/>
      <c r="CP54" s="653"/>
      <c r="CQ54" s="653"/>
      <c r="CR54" s="653"/>
      <c r="CS54" s="653"/>
      <c r="CT54" s="653"/>
      <c r="CU54" s="653"/>
      <c r="CV54" s="653"/>
      <c r="CW54" s="653"/>
      <c r="CX54" s="653"/>
      <c r="CY54" s="653"/>
      <c r="CZ54" s="653"/>
      <c r="DA54" s="653"/>
      <c r="DB54" s="653"/>
      <c r="DC54" s="653"/>
      <c r="DD54" s="653"/>
      <c r="DE54" s="653"/>
      <c r="DF54" s="653"/>
      <c r="DG54" s="653"/>
      <c r="DH54" s="653"/>
      <c r="DI54" s="653"/>
      <c r="DJ54" s="653"/>
      <c r="DK54" s="653"/>
      <c r="DL54" s="653"/>
      <c r="DM54" s="653"/>
      <c r="DN54" s="653"/>
      <c r="DO54" s="653"/>
      <c r="DP54" s="653"/>
      <c r="DQ54" s="653"/>
      <c r="DR54" s="653"/>
      <c r="DS54" s="653"/>
      <c r="DT54" s="653"/>
      <c r="DU54" s="653"/>
      <c r="DV54" s="653"/>
      <c r="DW54" s="653"/>
      <c r="DX54" s="653"/>
      <c r="DY54" s="653"/>
      <c r="DZ54" s="653"/>
      <c r="EA54" s="653"/>
      <c r="EB54" s="653"/>
      <c r="EC54" s="653"/>
      <c r="ED54" s="653"/>
      <c r="EE54" s="653"/>
      <c r="EF54" s="653"/>
      <c r="EG54" s="653"/>
      <c r="EH54" s="653"/>
      <c r="EI54" s="653"/>
      <c r="EJ54" s="653"/>
      <c r="EK54" s="653"/>
      <c r="EL54" s="653"/>
      <c r="EM54" s="653"/>
      <c r="EN54" s="653"/>
      <c r="EO54" s="653"/>
      <c r="EP54" s="653"/>
      <c r="EQ54" s="653"/>
      <c r="ER54" s="653"/>
      <c r="ES54" s="653"/>
      <c r="ET54" s="653"/>
      <c r="EU54" s="653"/>
      <c r="EV54" s="653"/>
      <c r="EW54" s="653"/>
      <c r="EX54" s="653"/>
      <c r="EY54" s="653"/>
      <c r="EZ54" s="653"/>
      <c r="FA54" s="653"/>
      <c r="FB54" s="653"/>
      <c r="FC54" s="653"/>
      <c r="FD54" s="653"/>
      <c r="FE54" s="653"/>
    </row>
    <row r="55" spans="1:164" s="290" customFormat="1" ht="21" customHeight="1" x14ac:dyDescent="0.2">
      <c r="A55" s="582" t="s">
        <v>267</v>
      </c>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2"/>
      <c r="CA55" s="582"/>
      <c r="CB55" s="582"/>
      <c r="CC55" s="582"/>
      <c r="CD55" s="582"/>
      <c r="CE55" s="582"/>
      <c r="CF55" s="582"/>
      <c r="CG55" s="582"/>
      <c r="CH55" s="582"/>
      <c r="CI55" s="582"/>
      <c r="CJ55" s="582"/>
      <c r="CK55" s="582"/>
      <c r="CL55" s="582"/>
      <c r="CM55" s="582"/>
      <c r="CN55" s="582"/>
      <c r="CO55" s="582"/>
      <c r="CP55" s="582"/>
      <c r="CQ55" s="582"/>
      <c r="CR55" s="582"/>
      <c r="CS55" s="582"/>
      <c r="CT55" s="582"/>
      <c r="CU55" s="582"/>
      <c r="CV55" s="582"/>
      <c r="CW55" s="582"/>
      <c r="CX55" s="582"/>
      <c r="CY55" s="582"/>
      <c r="CZ55" s="582"/>
      <c r="DA55" s="582"/>
      <c r="DB55" s="582"/>
      <c r="DC55" s="582"/>
      <c r="DD55" s="582"/>
      <c r="DE55" s="582"/>
      <c r="DF55" s="582"/>
      <c r="DG55" s="582"/>
      <c r="DH55" s="582"/>
      <c r="DI55" s="582"/>
      <c r="DJ55" s="582"/>
      <c r="DK55" s="582"/>
      <c r="DL55" s="582"/>
      <c r="DM55" s="582"/>
      <c r="DN55" s="582"/>
      <c r="DO55" s="582"/>
      <c r="DP55" s="582"/>
      <c r="DQ55" s="582"/>
      <c r="DR55" s="582"/>
      <c r="DS55" s="582"/>
      <c r="DT55" s="582"/>
      <c r="DU55" s="582"/>
      <c r="DV55" s="582"/>
      <c r="DW55" s="582"/>
      <c r="DX55" s="582"/>
      <c r="DY55" s="582"/>
      <c r="DZ55" s="582"/>
      <c r="EA55" s="582"/>
      <c r="EB55" s="582"/>
      <c r="EC55" s="582"/>
      <c r="ED55" s="582"/>
      <c r="EE55" s="582"/>
      <c r="EF55" s="582"/>
      <c r="EG55" s="582"/>
      <c r="EH55" s="582"/>
      <c r="EI55" s="582"/>
      <c r="EJ55" s="582"/>
      <c r="EK55" s="582"/>
      <c r="EL55" s="582"/>
      <c r="EM55" s="582"/>
      <c r="EN55" s="582"/>
      <c r="EO55" s="582"/>
      <c r="EP55" s="582"/>
      <c r="EQ55" s="582"/>
      <c r="ER55" s="582"/>
      <c r="ES55" s="582"/>
      <c r="ET55" s="582"/>
      <c r="EU55" s="582"/>
      <c r="EV55" s="582"/>
      <c r="EW55" s="582"/>
      <c r="EX55" s="582"/>
      <c r="EY55" s="582"/>
      <c r="EZ55" s="582"/>
      <c r="FA55" s="582"/>
      <c r="FB55" s="582"/>
      <c r="FC55" s="582"/>
      <c r="FD55" s="582"/>
      <c r="FE55" s="582"/>
    </row>
    <row r="56" spans="1:164" s="290" customFormat="1" ht="11.25" customHeight="1" x14ac:dyDescent="0.2">
      <c r="A56" s="433" t="s">
        <v>268</v>
      </c>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433"/>
      <c r="CB56" s="433"/>
      <c r="CC56" s="433"/>
      <c r="CD56" s="433"/>
      <c r="CE56" s="433"/>
      <c r="CF56" s="433"/>
      <c r="CG56" s="433"/>
      <c r="CH56" s="433"/>
      <c r="CI56" s="433"/>
      <c r="CJ56" s="433"/>
      <c r="CK56" s="433"/>
      <c r="CL56" s="433"/>
      <c r="CM56" s="433"/>
      <c r="CN56" s="433"/>
      <c r="CO56" s="433"/>
      <c r="CP56" s="433"/>
      <c r="CQ56" s="433"/>
      <c r="CR56" s="433"/>
      <c r="CS56" s="433"/>
      <c r="CT56" s="433"/>
      <c r="CU56" s="433"/>
      <c r="CV56" s="433"/>
      <c r="CW56" s="433"/>
      <c r="CX56" s="433"/>
      <c r="CY56" s="433"/>
      <c r="CZ56" s="433"/>
      <c r="DA56" s="433"/>
      <c r="DB56" s="433"/>
      <c r="DC56" s="433"/>
      <c r="DD56" s="433"/>
      <c r="DE56" s="433"/>
      <c r="DF56" s="433"/>
      <c r="DG56" s="433"/>
      <c r="DH56" s="433"/>
      <c r="DI56" s="433"/>
      <c r="DJ56" s="433"/>
      <c r="DK56" s="433"/>
      <c r="DL56" s="433"/>
      <c r="DM56" s="433"/>
      <c r="DN56" s="433"/>
      <c r="DO56" s="433"/>
      <c r="DP56" s="433"/>
      <c r="DQ56" s="433"/>
      <c r="DR56" s="433"/>
      <c r="DS56" s="433"/>
      <c r="DT56" s="433"/>
      <c r="DU56" s="433"/>
      <c r="DV56" s="433"/>
      <c r="DW56" s="433"/>
      <c r="DX56" s="433"/>
      <c r="DY56" s="433"/>
      <c r="DZ56" s="433"/>
      <c r="EA56" s="433"/>
      <c r="EB56" s="433"/>
      <c r="EC56" s="433"/>
      <c r="ED56" s="433"/>
      <c r="EE56" s="433"/>
      <c r="EF56" s="433"/>
      <c r="EG56" s="433"/>
      <c r="EH56" s="433"/>
      <c r="EI56" s="433"/>
      <c r="EJ56" s="433"/>
      <c r="EK56" s="433"/>
      <c r="EL56" s="433"/>
      <c r="EM56" s="433"/>
      <c r="EN56" s="433"/>
      <c r="EO56" s="433"/>
      <c r="EP56" s="433"/>
      <c r="EQ56" s="433"/>
      <c r="ER56" s="433"/>
      <c r="ES56" s="433"/>
      <c r="ET56" s="433"/>
      <c r="EU56" s="433"/>
      <c r="EV56" s="433"/>
      <c r="EW56" s="433"/>
      <c r="EX56" s="433"/>
      <c r="EY56" s="433"/>
      <c r="EZ56" s="433"/>
      <c r="FA56" s="433"/>
      <c r="FB56" s="433"/>
      <c r="FC56" s="433"/>
      <c r="FD56" s="433"/>
      <c r="FE56" s="433"/>
    </row>
    <row r="57" spans="1:164" s="290" customFormat="1" ht="11.25" customHeight="1" x14ac:dyDescent="0.2">
      <c r="A57" s="433" t="s">
        <v>269</v>
      </c>
      <c r="B57" s="433"/>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3"/>
      <c r="BR57" s="433"/>
      <c r="BS57" s="433"/>
      <c r="BT57" s="433"/>
      <c r="BU57" s="433"/>
      <c r="BV57" s="433"/>
      <c r="BW57" s="433"/>
      <c r="BX57" s="433"/>
      <c r="BY57" s="433"/>
      <c r="BZ57" s="433"/>
      <c r="CA57" s="433"/>
      <c r="CB57" s="433"/>
      <c r="CC57" s="433"/>
      <c r="CD57" s="433"/>
      <c r="CE57" s="433"/>
      <c r="CF57" s="433"/>
      <c r="CG57" s="433"/>
      <c r="CH57" s="433"/>
      <c r="CI57" s="433"/>
      <c r="CJ57" s="433"/>
      <c r="CK57" s="433"/>
      <c r="CL57" s="433"/>
      <c r="CM57" s="433"/>
      <c r="CN57" s="433"/>
      <c r="CO57" s="433"/>
      <c r="CP57" s="433"/>
      <c r="CQ57" s="433"/>
      <c r="CR57" s="433"/>
      <c r="CS57" s="433"/>
      <c r="CT57" s="433"/>
      <c r="CU57" s="433"/>
      <c r="CV57" s="433"/>
      <c r="CW57" s="433"/>
      <c r="CX57" s="433"/>
      <c r="CY57" s="433"/>
      <c r="CZ57" s="433"/>
      <c r="DA57" s="433"/>
      <c r="DB57" s="433"/>
      <c r="DC57" s="433"/>
      <c r="DD57" s="433"/>
      <c r="DE57" s="433"/>
      <c r="DF57" s="433"/>
      <c r="DG57" s="433"/>
      <c r="DH57" s="433"/>
      <c r="DI57" s="433"/>
      <c r="DJ57" s="433"/>
      <c r="DK57" s="433"/>
      <c r="DL57" s="433"/>
      <c r="DM57" s="433"/>
      <c r="DN57" s="433"/>
      <c r="DO57" s="433"/>
      <c r="DP57" s="433"/>
      <c r="DQ57" s="433"/>
      <c r="DR57" s="433"/>
      <c r="DS57" s="433"/>
      <c r="DT57" s="433"/>
      <c r="DU57" s="433"/>
      <c r="DV57" s="433"/>
      <c r="DW57" s="433"/>
      <c r="DX57" s="433"/>
      <c r="DY57" s="433"/>
      <c r="DZ57" s="433"/>
      <c r="EA57" s="433"/>
      <c r="EB57" s="433"/>
      <c r="EC57" s="433"/>
      <c r="ED57" s="433"/>
      <c r="EE57" s="433"/>
      <c r="EF57" s="433"/>
      <c r="EG57" s="433"/>
      <c r="EH57" s="433"/>
      <c r="EI57" s="433"/>
      <c r="EJ57" s="433"/>
      <c r="EK57" s="433"/>
      <c r="EL57" s="433"/>
      <c r="EM57" s="433"/>
      <c r="EN57" s="433"/>
      <c r="EO57" s="433"/>
      <c r="EP57" s="433"/>
      <c r="EQ57" s="433"/>
      <c r="ER57" s="433"/>
      <c r="ES57" s="433"/>
      <c r="ET57" s="433"/>
      <c r="EU57" s="433"/>
      <c r="EV57" s="433"/>
      <c r="EW57" s="433"/>
      <c r="EX57" s="433"/>
      <c r="EY57" s="433"/>
      <c r="EZ57" s="433"/>
      <c r="FA57" s="433"/>
      <c r="FB57" s="433"/>
      <c r="FC57" s="433"/>
      <c r="FD57" s="433"/>
      <c r="FE57" s="433"/>
    </row>
    <row r="58" spans="1:164" s="290" customFormat="1" ht="11.25" customHeight="1" x14ac:dyDescent="0.2">
      <c r="A58" s="433" t="s">
        <v>270</v>
      </c>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c r="BD58" s="433"/>
      <c r="BE58" s="433"/>
      <c r="BF58" s="433"/>
      <c r="BG58" s="433"/>
      <c r="BH58" s="433"/>
      <c r="BI58" s="433"/>
      <c r="BJ58" s="433"/>
      <c r="BK58" s="433"/>
      <c r="BL58" s="433"/>
      <c r="BM58" s="433"/>
      <c r="BN58" s="433"/>
      <c r="BO58" s="433"/>
      <c r="BP58" s="433"/>
      <c r="BQ58" s="433"/>
      <c r="BR58" s="433"/>
      <c r="BS58" s="433"/>
      <c r="BT58" s="433"/>
      <c r="BU58" s="433"/>
      <c r="BV58" s="433"/>
      <c r="BW58" s="433"/>
      <c r="BX58" s="433"/>
      <c r="BY58" s="433"/>
      <c r="BZ58" s="433"/>
      <c r="CA58" s="433"/>
      <c r="CB58" s="433"/>
      <c r="CC58" s="433"/>
      <c r="CD58" s="433"/>
      <c r="CE58" s="433"/>
      <c r="CF58" s="433"/>
      <c r="CG58" s="433"/>
      <c r="CH58" s="433"/>
      <c r="CI58" s="433"/>
      <c r="CJ58" s="433"/>
      <c r="CK58" s="433"/>
      <c r="CL58" s="433"/>
      <c r="CM58" s="433"/>
      <c r="CN58" s="433"/>
      <c r="CO58" s="433"/>
      <c r="CP58" s="433"/>
      <c r="CQ58" s="433"/>
      <c r="CR58" s="433"/>
      <c r="CS58" s="433"/>
      <c r="CT58" s="433"/>
      <c r="CU58" s="433"/>
      <c r="CV58" s="433"/>
      <c r="CW58" s="433"/>
      <c r="CX58" s="433"/>
      <c r="CY58" s="433"/>
      <c r="CZ58" s="433"/>
      <c r="DA58" s="433"/>
      <c r="DB58" s="433"/>
      <c r="DC58" s="433"/>
      <c r="DD58" s="433"/>
      <c r="DE58" s="433"/>
      <c r="DF58" s="433"/>
      <c r="DG58" s="433"/>
      <c r="DH58" s="433"/>
      <c r="DI58" s="433"/>
      <c r="DJ58" s="433"/>
      <c r="DK58" s="433"/>
      <c r="DL58" s="433"/>
      <c r="DM58" s="433"/>
      <c r="DN58" s="433"/>
      <c r="DO58" s="433"/>
      <c r="DP58" s="433"/>
      <c r="DQ58" s="433"/>
      <c r="DR58" s="433"/>
      <c r="DS58" s="433"/>
      <c r="DT58" s="433"/>
      <c r="DU58" s="433"/>
      <c r="DV58" s="433"/>
      <c r="DW58" s="433"/>
      <c r="DX58" s="433"/>
      <c r="DY58" s="433"/>
      <c r="DZ58" s="433"/>
      <c r="EA58" s="433"/>
      <c r="EB58" s="433"/>
      <c r="EC58" s="433"/>
      <c r="ED58" s="433"/>
      <c r="EE58" s="433"/>
      <c r="EF58" s="433"/>
      <c r="EG58" s="433"/>
      <c r="EH58" s="433"/>
      <c r="EI58" s="433"/>
      <c r="EJ58" s="433"/>
      <c r="EK58" s="433"/>
      <c r="EL58" s="433"/>
      <c r="EM58" s="433"/>
      <c r="EN58" s="433"/>
      <c r="EO58" s="433"/>
      <c r="EP58" s="433"/>
      <c r="EQ58" s="433"/>
      <c r="ER58" s="433"/>
      <c r="ES58" s="433"/>
      <c r="ET58" s="433"/>
      <c r="EU58" s="433"/>
      <c r="EV58" s="433"/>
      <c r="EW58" s="433"/>
      <c r="EX58" s="433"/>
      <c r="EY58" s="433"/>
      <c r="EZ58" s="433"/>
      <c r="FA58" s="433"/>
      <c r="FB58" s="433"/>
      <c r="FC58" s="433"/>
      <c r="FD58" s="433"/>
      <c r="FE58" s="433"/>
    </row>
    <row r="59" spans="1:164" s="290" customFormat="1" ht="22.5" customHeight="1" x14ac:dyDescent="0.2">
      <c r="A59" s="640" t="s">
        <v>271</v>
      </c>
      <c r="B59" s="641"/>
      <c r="C59" s="641"/>
      <c r="D59" s="641"/>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1"/>
      <c r="AK59" s="641"/>
      <c r="AL59" s="641"/>
      <c r="AM59" s="641"/>
      <c r="AN59" s="641"/>
      <c r="AO59" s="641"/>
      <c r="AP59" s="641"/>
      <c r="AQ59" s="641"/>
      <c r="AR59" s="641"/>
      <c r="AS59" s="641"/>
      <c r="AT59" s="641"/>
      <c r="AU59" s="641"/>
      <c r="AV59" s="641"/>
      <c r="AW59" s="641"/>
      <c r="AX59" s="641"/>
      <c r="AY59" s="641"/>
      <c r="AZ59" s="641"/>
      <c r="BA59" s="641"/>
      <c r="BB59" s="641"/>
      <c r="BC59" s="641"/>
      <c r="BD59" s="641"/>
      <c r="BE59" s="641"/>
      <c r="BF59" s="641"/>
      <c r="BG59" s="641"/>
      <c r="BH59" s="641"/>
      <c r="BI59" s="641"/>
      <c r="BJ59" s="641"/>
      <c r="BK59" s="641"/>
      <c r="BL59" s="641"/>
      <c r="BM59" s="641"/>
      <c r="BN59" s="641"/>
      <c r="BO59" s="641"/>
      <c r="BP59" s="641"/>
      <c r="BQ59" s="641"/>
      <c r="BR59" s="641"/>
      <c r="BS59" s="641"/>
      <c r="BT59" s="641"/>
      <c r="BU59" s="641"/>
      <c r="BV59" s="641"/>
      <c r="BW59" s="641"/>
      <c r="BX59" s="641"/>
      <c r="BY59" s="641"/>
      <c r="BZ59" s="641"/>
      <c r="CA59" s="641"/>
      <c r="CB59" s="641"/>
      <c r="CC59" s="641"/>
      <c r="CD59" s="641"/>
      <c r="CE59" s="641"/>
      <c r="CF59" s="641"/>
      <c r="CG59" s="641"/>
      <c r="CH59" s="641"/>
      <c r="CI59" s="641"/>
      <c r="CJ59" s="641"/>
      <c r="CK59" s="641"/>
      <c r="CL59" s="641"/>
      <c r="CM59" s="641"/>
      <c r="CN59" s="641"/>
      <c r="CO59" s="641"/>
      <c r="CP59" s="641"/>
      <c r="CQ59" s="641"/>
      <c r="CR59" s="641"/>
      <c r="CS59" s="641"/>
      <c r="CT59" s="641"/>
      <c r="CU59" s="641"/>
      <c r="CV59" s="641"/>
      <c r="CW59" s="641"/>
      <c r="CX59" s="641"/>
      <c r="CY59" s="641"/>
      <c r="CZ59" s="641"/>
      <c r="DA59" s="641"/>
      <c r="DB59" s="641"/>
      <c r="DC59" s="641"/>
      <c r="DD59" s="641"/>
      <c r="DE59" s="641"/>
      <c r="DF59" s="641"/>
      <c r="DG59" s="641"/>
      <c r="DH59" s="641"/>
      <c r="DI59" s="641"/>
      <c r="DJ59" s="641"/>
      <c r="DK59" s="641"/>
      <c r="DL59" s="641"/>
      <c r="DM59" s="641"/>
      <c r="DN59" s="641"/>
      <c r="DO59" s="641"/>
      <c r="DP59" s="641"/>
      <c r="DQ59" s="641"/>
      <c r="DR59" s="641"/>
      <c r="DS59" s="641"/>
      <c r="DT59" s="641"/>
      <c r="DU59" s="641"/>
      <c r="DV59" s="641"/>
      <c r="DW59" s="641"/>
      <c r="DX59" s="641"/>
      <c r="DY59" s="641"/>
      <c r="DZ59" s="641"/>
      <c r="EA59" s="641"/>
      <c r="EB59" s="641"/>
      <c r="EC59" s="641"/>
      <c r="ED59" s="641"/>
      <c r="EE59" s="641"/>
      <c r="EF59" s="641"/>
      <c r="EG59" s="641"/>
      <c r="EH59" s="641"/>
      <c r="EI59" s="641"/>
      <c r="EJ59" s="641"/>
      <c r="EK59" s="641"/>
      <c r="EL59" s="641"/>
      <c r="EM59" s="641"/>
      <c r="EN59" s="641"/>
      <c r="EO59" s="641"/>
      <c r="EP59" s="641"/>
      <c r="EQ59" s="641"/>
      <c r="ER59" s="641"/>
      <c r="ES59" s="641"/>
      <c r="ET59" s="641"/>
      <c r="EU59" s="641"/>
      <c r="EV59" s="641"/>
      <c r="EW59" s="641"/>
      <c r="EX59" s="641"/>
      <c r="EY59" s="641"/>
      <c r="EZ59" s="641"/>
      <c r="FA59" s="641"/>
      <c r="FB59" s="641"/>
      <c r="FC59" s="641"/>
      <c r="FD59" s="641"/>
      <c r="FE59" s="641"/>
    </row>
  </sheetData>
  <mergeCells count="314">
    <mergeCell ref="DS10:EE10"/>
    <mergeCell ref="EF10:ER10"/>
    <mergeCell ref="ES10:FE10"/>
    <mergeCell ref="DS16:EE16"/>
    <mergeCell ref="EF16:ER16"/>
    <mergeCell ref="ES16:FE16"/>
    <mergeCell ref="B1:FD1"/>
    <mergeCell ref="A3:H5"/>
    <mergeCell ref="I3:CM5"/>
    <mergeCell ref="CN3:CU5"/>
    <mergeCell ref="CV3:DE5"/>
    <mergeCell ref="DF3:FE3"/>
    <mergeCell ref="DF4:DK4"/>
    <mergeCell ref="DL4:DN4"/>
    <mergeCell ref="DO4:DR4"/>
    <mergeCell ref="DS4:DX4"/>
    <mergeCell ref="DY4:EA4"/>
    <mergeCell ref="EB4:EE4"/>
    <mergeCell ref="EF4:EK4"/>
    <mergeCell ref="EL4:EN4"/>
    <mergeCell ref="EO4:ER4"/>
    <mergeCell ref="ES4:FE5"/>
    <mergeCell ref="DF5:DR5"/>
    <mergeCell ref="DS5:EE5"/>
    <mergeCell ref="EF5:ER5"/>
    <mergeCell ref="A7:H7"/>
    <mergeCell ref="I7:CM7"/>
    <mergeCell ref="CN7:CU7"/>
    <mergeCell ref="CV7:DE7"/>
    <mergeCell ref="DF7:DR7"/>
    <mergeCell ref="DS7:EE7"/>
    <mergeCell ref="EF7:ER7"/>
    <mergeCell ref="ES7:FE7"/>
    <mergeCell ref="A6:H6"/>
    <mergeCell ref="I6:CM6"/>
    <mergeCell ref="CN6:CU6"/>
    <mergeCell ref="CV6:DE6"/>
    <mergeCell ref="DF6:DR6"/>
    <mergeCell ref="DS6:EE6"/>
    <mergeCell ref="EF6:ER6"/>
    <mergeCell ref="ES6:FE6"/>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8:ER8"/>
    <mergeCell ref="ES8:FE8"/>
    <mergeCell ref="A15:H15"/>
    <mergeCell ref="I15:CM15"/>
    <mergeCell ref="CN15:CU15"/>
    <mergeCell ref="CV15:DE15"/>
    <mergeCell ref="DF15:DR15"/>
    <mergeCell ref="DS15:EE15"/>
    <mergeCell ref="EF15:ER15"/>
    <mergeCell ref="ES15:FE15"/>
    <mergeCell ref="A10:H10"/>
    <mergeCell ref="I10:CM10"/>
    <mergeCell ref="CN10:CU10"/>
    <mergeCell ref="CV10:DE10"/>
    <mergeCell ref="DF10:DR10"/>
    <mergeCell ref="A11:H11"/>
    <mergeCell ref="I11:CM11"/>
    <mergeCell ref="CN11:CU11"/>
    <mergeCell ref="CV11:DE11"/>
    <mergeCell ref="DF11:DR11"/>
    <mergeCell ref="DS11:EE11"/>
    <mergeCell ref="EF11:ER11"/>
    <mergeCell ref="ES11:FE11"/>
    <mergeCell ref="A12:H12"/>
    <mergeCell ref="I12:CM12"/>
    <mergeCell ref="CN12:CU12"/>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8:EE18"/>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20:EE20"/>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2:EE22"/>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ES27:FE27"/>
    <mergeCell ref="A26:H26"/>
    <mergeCell ref="I26:CM26"/>
    <mergeCell ref="CN26:CU26"/>
    <mergeCell ref="CV26:DE26"/>
    <mergeCell ref="DF26:DR26"/>
    <mergeCell ref="ES24:FE24"/>
    <mergeCell ref="A25:H25"/>
    <mergeCell ref="I25:CM25"/>
    <mergeCell ref="CN25:CU25"/>
    <mergeCell ref="CV25:DE25"/>
    <mergeCell ref="DF25:DR25"/>
    <mergeCell ref="DS25:EE25"/>
    <mergeCell ref="EF25:ER25"/>
    <mergeCell ref="ES25:FE25"/>
    <mergeCell ref="A24:H24"/>
    <mergeCell ref="I24:CM24"/>
    <mergeCell ref="CN24:CU24"/>
    <mergeCell ref="CV24:DE24"/>
    <mergeCell ref="DF24:DR24"/>
    <mergeCell ref="ES26:FE26"/>
    <mergeCell ref="A27:H27"/>
    <mergeCell ref="I27:CM27"/>
    <mergeCell ref="DS34:EE34"/>
    <mergeCell ref="EF34:ER34"/>
    <mergeCell ref="ES34:FE34"/>
    <mergeCell ref="ES28:FE28"/>
    <mergeCell ref="A29:H29"/>
    <mergeCell ref="I29:CM29"/>
    <mergeCell ref="CN29:CU29"/>
    <mergeCell ref="CV29:DE29"/>
    <mergeCell ref="DF29:DR29"/>
    <mergeCell ref="DS29:EE29"/>
    <mergeCell ref="EF29:ER29"/>
    <mergeCell ref="ES29:FE29"/>
    <mergeCell ref="A28:H28"/>
    <mergeCell ref="I28:CM28"/>
    <mergeCell ref="CN28:CU28"/>
    <mergeCell ref="CV28:DE28"/>
    <mergeCell ref="DF28:DR28"/>
    <mergeCell ref="A34:H34"/>
    <mergeCell ref="CN34:CU34"/>
    <mergeCell ref="CV34:DE34"/>
    <mergeCell ref="DF34:DR34"/>
    <mergeCell ref="I33:CM33"/>
    <mergeCell ref="A32:H32"/>
    <mergeCell ref="I32:CM32"/>
    <mergeCell ref="DS28:EE28"/>
    <mergeCell ref="EF28:ER28"/>
    <mergeCell ref="DS26:EE26"/>
    <mergeCell ref="EF26:ER26"/>
    <mergeCell ref="DS24:EE24"/>
    <mergeCell ref="EF24:ER24"/>
    <mergeCell ref="CN27:CU27"/>
    <mergeCell ref="CV27:DE27"/>
    <mergeCell ref="DF27:DR27"/>
    <mergeCell ref="DS27:EE27"/>
    <mergeCell ref="EF27:ER27"/>
    <mergeCell ref="ES32:FE32"/>
    <mergeCell ref="A33:H33"/>
    <mergeCell ref="CN33:CU33"/>
    <mergeCell ref="CV33:DE33"/>
    <mergeCell ref="DF33:DR33"/>
    <mergeCell ref="DS33:EE33"/>
    <mergeCell ref="EF33:ER33"/>
    <mergeCell ref="ES33:FE33"/>
    <mergeCell ref="DS32:EE32"/>
    <mergeCell ref="EF32:ER32"/>
    <mergeCell ref="CN32:CU32"/>
    <mergeCell ref="CV32:DE32"/>
    <mergeCell ref="DF32:DR32"/>
    <mergeCell ref="ES12:FE12"/>
    <mergeCell ref="A13:H13"/>
    <mergeCell ref="I13:CM13"/>
    <mergeCell ref="CN13:CU13"/>
    <mergeCell ref="CV13:DE13"/>
    <mergeCell ref="DF13:DR13"/>
    <mergeCell ref="DS13:EE13"/>
    <mergeCell ref="EF13:ER13"/>
    <mergeCell ref="ES13:FE13"/>
    <mergeCell ref="CV12:DE12"/>
    <mergeCell ref="DF12:DR12"/>
    <mergeCell ref="DS12:EE12"/>
    <mergeCell ref="EF12:ER12"/>
    <mergeCell ref="ES30:FE30"/>
    <mergeCell ref="A31:H31"/>
    <mergeCell ref="CN31:CU31"/>
    <mergeCell ref="CV31:DE31"/>
    <mergeCell ref="DF31:DR31"/>
    <mergeCell ref="DS31:EE31"/>
    <mergeCell ref="EF31:ER31"/>
    <mergeCell ref="ES31:FE31"/>
    <mergeCell ref="I30:CM30"/>
    <mergeCell ref="A30:H30"/>
    <mergeCell ref="CN30:CU30"/>
    <mergeCell ref="I31:CM31"/>
    <mergeCell ref="CV30:DE30"/>
    <mergeCell ref="DF30:DR30"/>
    <mergeCell ref="DS30:EE30"/>
    <mergeCell ref="EF30:ER30"/>
    <mergeCell ref="BK43:BV43"/>
    <mergeCell ref="BY43:CR43"/>
    <mergeCell ref="AM45:BD45"/>
    <mergeCell ref="CW47:DN47"/>
    <mergeCell ref="CW48:DN48"/>
    <mergeCell ref="BG45:BX45"/>
    <mergeCell ref="CA45:CR45"/>
    <mergeCell ref="I50:J50"/>
    <mergeCell ref="K50:M50"/>
    <mergeCell ref="N50:O50"/>
    <mergeCell ref="Q50:AE50"/>
    <mergeCell ref="AF50:AH50"/>
    <mergeCell ref="AI50:AK50"/>
    <mergeCell ref="AM46:BD46"/>
    <mergeCell ref="BG46:BX46"/>
    <mergeCell ref="CA46:CR46"/>
    <mergeCell ref="AM47:BD47"/>
    <mergeCell ref="BG47:BX47"/>
    <mergeCell ref="CA47:CR47"/>
    <mergeCell ref="AM48:BD48"/>
    <mergeCell ref="BG48:BX48"/>
    <mergeCell ref="CA48:CR48"/>
    <mergeCell ref="CW45:DN45"/>
    <mergeCell ref="CW46:DN46"/>
    <mergeCell ref="A59:FE59"/>
    <mergeCell ref="A37:H37"/>
    <mergeCell ref="I37:CM37"/>
    <mergeCell ref="CN37:CU37"/>
    <mergeCell ref="CV37:DE37"/>
    <mergeCell ref="DF37:DR37"/>
    <mergeCell ref="DS37:EE37"/>
    <mergeCell ref="EF37:ER37"/>
    <mergeCell ref="ES37:FE37"/>
    <mergeCell ref="A38:H39"/>
    <mergeCell ref="I38:CM38"/>
    <mergeCell ref="CN38:CU39"/>
    <mergeCell ref="CV38:DE39"/>
    <mergeCell ref="DF38:DR39"/>
    <mergeCell ref="DS38:EE39"/>
    <mergeCell ref="EF38:ER39"/>
    <mergeCell ref="ES38:FE39"/>
    <mergeCell ref="I39:CM39"/>
    <mergeCell ref="A55:FE55"/>
    <mergeCell ref="A56:FE56"/>
    <mergeCell ref="A57:FE57"/>
    <mergeCell ref="A51:FF51"/>
    <mergeCell ref="A54:FE54"/>
    <mergeCell ref="A52:FH52"/>
    <mergeCell ref="ES14:FE14"/>
    <mergeCell ref="EF14:ER14"/>
    <mergeCell ref="DS14:EE14"/>
    <mergeCell ref="DF14:DR14"/>
    <mergeCell ref="CV14:DE14"/>
    <mergeCell ref="CN14:CU14"/>
    <mergeCell ref="I14:CM14"/>
    <mergeCell ref="A14:H14"/>
    <mergeCell ref="A58:FE58"/>
    <mergeCell ref="A35:H36"/>
    <mergeCell ref="I35:CM35"/>
    <mergeCell ref="CN35:CU36"/>
    <mergeCell ref="CV35:DE36"/>
    <mergeCell ref="DF35:DR36"/>
    <mergeCell ref="DS35:EE36"/>
    <mergeCell ref="EF35:ER36"/>
    <mergeCell ref="ES35:FE36"/>
    <mergeCell ref="I36:CM36"/>
    <mergeCell ref="A53:FH53"/>
    <mergeCell ref="I34:CM34"/>
    <mergeCell ref="AQ42:BH42"/>
    <mergeCell ref="BK42:BV42"/>
    <mergeCell ref="BY42:CR42"/>
    <mergeCell ref="AQ43:BH43"/>
  </mergeCells>
  <hyperlinks>
    <hyperlink ref="A27" r:id="rId1" display="consultantplus://offline/ref=32CA238D502FECC813B9EBFB681B03B845AF5936CA1A47696EF4F388291445N"/>
  </hyperlinks>
  <pageMargins left="0.7" right="0.7" top="0.75" bottom="0.75" header="0.3" footer="0.3"/>
  <pageSetup paperSize="9" scale="51"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C1" zoomScaleNormal="100" workbookViewId="0">
      <selection activeCell="J27" sqref="J27"/>
    </sheetView>
  </sheetViews>
  <sheetFormatPr defaultColWidth="1.140625" defaultRowHeight="15.75" x14ac:dyDescent="0.25"/>
  <cols>
    <col min="1" max="1" width="13.5703125" style="12" customWidth="1"/>
    <col min="2" max="2" width="36.140625" style="12" bestFit="1" customWidth="1"/>
    <col min="3" max="3" width="13.140625" style="12" bestFit="1" customWidth="1"/>
    <col min="4" max="4" width="10.140625" style="12" customWidth="1"/>
    <col min="5" max="5" width="12.85546875" style="12" bestFit="1" customWidth="1"/>
    <col min="6" max="6" width="16.5703125" style="12" bestFit="1" customWidth="1"/>
    <col min="7" max="7" width="15.28515625" style="12" bestFit="1" customWidth="1"/>
    <col min="8" max="8" width="12.85546875" style="12" bestFit="1" customWidth="1"/>
    <col min="9" max="9" width="12.85546875" style="12" customWidth="1"/>
    <col min="10" max="10" width="20.140625" style="12" customWidth="1"/>
    <col min="11" max="11" width="10.85546875" style="12" bestFit="1" customWidth="1"/>
    <col min="12" max="16" width="1.140625" style="12"/>
    <col min="17" max="17" width="11.28515625" style="12" bestFit="1" customWidth="1"/>
    <col min="18" max="16384" width="1.140625" style="12"/>
  </cols>
  <sheetData>
    <row r="1" spans="1:10" s="8" customFormat="1" ht="11.25" x14ac:dyDescent="0.25">
      <c r="J1" s="9" t="s">
        <v>61</v>
      </c>
    </row>
    <row r="2" spans="1:10" s="8" customFormat="1" ht="11.25" x14ac:dyDescent="0.25">
      <c r="J2" s="9" t="s">
        <v>62</v>
      </c>
    </row>
    <row r="3" spans="1:10" s="8" customFormat="1" ht="11.25" x14ac:dyDescent="0.25">
      <c r="J3" s="9" t="s">
        <v>63</v>
      </c>
    </row>
    <row r="4" spans="1:10" s="10" customFormat="1" ht="15" x14ac:dyDescent="0.25">
      <c r="A4" s="250"/>
      <c r="J4" s="9" t="s">
        <v>588</v>
      </c>
    </row>
    <row r="5" spans="1:10" s="11" customFormat="1" x14ac:dyDescent="0.25"/>
    <row r="6" spans="1:10" x14ac:dyDescent="0.25">
      <c r="B6" s="251"/>
    </row>
    <row r="7" spans="1:10" s="239" customFormat="1" x14ac:dyDescent="0.25">
      <c r="A7" s="691" t="s">
        <v>150</v>
      </c>
      <c r="B7" s="691"/>
      <c r="C7" s="691"/>
      <c r="D7" s="691"/>
      <c r="E7" s="691"/>
      <c r="F7" s="691"/>
      <c r="G7" s="691"/>
      <c r="H7" s="691"/>
      <c r="I7" s="691"/>
      <c r="J7" s="691"/>
    </row>
    <row r="8" spans="1:10" s="14" customFormat="1" ht="9.75" x14ac:dyDescent="0.2">
      <c r="A8" s="13"/>
      <c r="B8" s="13"/>
      <c r="C8" s="13"/>
      <c r="D8" s="13"/>
      <c r="E8" s="13"/>
      <c r="F8" s="13"/>
      <c r="G8" s="13"/>
      <c r="H8" s="13"/>
      <c r="I8" s="13"/>
      <c r="J8" s="13"/>
    </row>
    <row r="9" spans="1:10" s="239" customFormat="1" x14ac:dyDescent="0.25">
      <c r="A9" s="691" t="s">
        <v>151</v>
      </c>
      <c r="B9" s="691"/>
      <c r="C9" s="691"/>
      <c r="D9" s="691"/>
      <c r="E9" s="691"/>
      <c r="F9" s="691"/>
      <c r="G9" s="691"/>
      <c r="H9" s="691"/>
      <c r="I9" s="691"/>
      <c r="J9" s="691"/>
    </row>
    <row r="10" spans="1:10" s="15" customFormat="1" ht="12.75" x14ac:dyDescent="0.2"/>
    <row r="11" spans="1:10" x14ac:dyDescent="0.25">
      <c r="A11" s="694" t="s">
        <v>64</v>
      </c>
      <c r="B11" s="694"/>
      <c r="C11" s="692" t="s">
        <v>129</v>
      </c>
      <c r="D11" s="692"/>
      <c r="E11" s="692"/>
      <c r="F11" s="692"/>
      <c r="G11" s="692"/>
      <c r="H11" s="692"/>
      <c r="I11" s="692"/>
      <c r="J11" s="692"/>
    </row>
    <row r="12" spans="1:10" s="16" customFormat="1" ht="9.75" x14ac:dyDescent="0.2">
      <c r="A12" s="14"/>
      <c r="C12" s="17"/>
      <c r="D12" s="17"/>
      <c r="E12" s="17"/>
      <c r="F12" s="17"/>
      <c r="G12" s="17"/>
      <c r="H12" s="17"/>
      <c r="I12" s="17"/>
      <c r="J12" s="17"/>
    </row>
    <row r="13" spans="1:10" x14ac:dyDescent="0.25">
      <c r="A13" s="694" t="s">
        <v>65</v>
      </c>
      <c r="B13" s="694"/>
      <c r="C13" s="694"/>
      <c r="D13" s="704" t="s">
        <v>142</v>
      </c>
      <c r="E13" s="704"/>
      <c r="F13" s="704"/>
      <c r="G13" s="704"/>
      <c r="H13" s="704"/>
      <c r="I13" s="704"/>
      <c r="J13" s="704"/>
    </row>
    <row r="15" spans="1:10" s="15" customFormat="1" ht="12.75" x14ac:dyDescent="0.2"/>
    <row r="16" spans="1:10" s="15" customFormat="1" ht="12.75" customHeight="1" x14ac:dyDescent="0.2">
      <c r="A16" s="695" t="s">
        <v>69</v>
      </c>
      <c r="B16" s="698" t="s">
        <v>68</v>
      </c>
      <c r="C16" s="698" t="s">
        <v>70</v>
      </c>
      <c r="D16" s="689" t="s">
        <v>156</v>
      </c>
      <c r="E16" s="690"/>
      <c r="F16" s="690"/>
      <c r="G16" s="693"/>
      <c r="H16" s="698" t="s">
        <v>74</v>
      </c>
      <c r="I16" s="701" t="s">
        <v>135</v>
      </c>
      <c r="J16" s="705" t="s">
        <v>164</v>
      </c>
    </row>
    <row r="17" spans="1:17" s="15" customFormat="1" ht="12.75" x14ac:dyDescent="0.2">
      <c r="A17" s="696"/>
      <c r="B17" s="699"/>
      <c r="C17" s="699"/>
      <c r="D17" s="695" t="s">
        <v>6</v>
      </c>
      <c r="E17" s="689" t="s">
        <v>2</v>
      </c>
      <c r="F17" s="690"/>
      <c r="G17" s="690"/>
      <c r="H17" s="699"/>
      <c r="I17" s="702"/>
      <c r="J17" s="705"/>
    </row>
    <row r="18" spans="1:17" s="15" customFormat="1" ht="38.25" x14ac:dyDescent="0.2">
      <c r="A18" s="697"/>
      <c r="B18" s="700"/>
      <c r="C18" s="700"/>
      <c r="D18" s="697"/>
      <c r="E18" s="28" t="s">
        <v>71</v>
      </c>
      <c r="F18" s="28" t="s">
        <v>72</v>
      </c>
      <c r="G18" s="28" t="s">
        <v>73</v>
      </c>
      <c r="H18" s="700"/>
      <c r="I18" s="703"/>
      <c r="J18" s="705"/>
    </row>
    <row r="19" spans="1:17" s="15" customFormat="1" ht="12.75" x14ac:dyDescent="0.2">
      <c r="A19" s="237">
        <v>1</v>
      </c>
      <c r="B19" s="237">
        <v>2</v>
      </c>
      <c r="C19" s="237">
        <v>3</v>
      </c>
      <c r="D19" s="237">
        <v>4</v>
      </c>
      <c r="E19" s="237">
        <v>5</v>
      </c>
      <c r="F19" s="237">
        <v>6</v>
      </c>
      <c r="G19" s="237">
        <v>7</v>
      </c>
      <c r="H19" s="237">
        <v>8</v>
      </c>
      <c r="I19" s="237"/>
      <c r="J19" s="51">
        <v>10</v>
      </c>
    </row>
    <row r="20" spans="1:17" s="15" customFormat="1" ht="12.75" x14ac:dyDescent="0.2">
      <c r="A20" s="57">
        <v>1</v>
      </c>
      <c r="B20" s="52" t="s">
        <v>131</v>
      </c>
      <c r="C20" s="26"/>
      <c r="D20" s="58">
        <f>E20+F20+G20</f>
        <v>0</v>
      </c>
      <c r="E20" s="58"/>
      <c r="F20" s="58"/>
      <c r="G20" s="58"/>
      <c r="H20" s="58"/>
      <c r="I20" s="58"/>
      <c r="J20" s="242">
        <f>D20*(1+H20/100)*12*I20</f>
        <v>0</v>
      </c>
      <c r="N20" s="15" t="s">
        <v>162</v>
      </c>
      <c r="Q20" s="252">
        <f>таб1!DF61-J26-J46</f>
        <v>-63911.719999999739</v>
      </c>
    </row>
    <row r="21" spans="1:17" s="15" customFormat="1" ht="12.75" x14ac:dyDescent="0.2">
      <c r="A21" s="57">
        <v>2</v>
      </c>
      <c r="B21" s="52" t="s">
        <v>132</v>
      </c>
      <c r="C21" s="58"/>
      <c r="D21" s="58">
        <f>E21+F21+G21</f>
        <v>0</v>
      </c>
      <c r="E21" s="58"/>
      <c r="F21" s="58"/>
      <c r="G21" s="58"/>
      <c r="H21" s="59"/>
      <c r="I21" s="58"/>
      <c r="J21" s="242">
        <f>D21*(1+H21/100)*12*I21</f>
        <v>0</v>
      </c>
      <c r="N21" s="15" t="s">
        <v>513</v>
      </c>
      <c r="Q21" s="252">
        <f>таб1!DF63+таб1!DF64-J65</f>
        <v>0</v>
      </c>
    </row>
    <row r="22" spans="1:17" s="15" customFormat="1" ht="12.75" x14ac:dyDescent="0.2">
      <c r="A22" s="57">
        <v>3</v>
      </c>
      <c r="B22" s="52" t="s">
        <v>133</v>
      </c>
      <c r="C22" s="26"/>
      <c r="D22" s="58">
        <f t="shared" ref="D22:D24" si="0">E22+F22+G22</f>
        <v>0</v>
      </c>
      <c r="E22" s="58"/>
      <c r="F22" s="58"/>
      <c r="G22" s="58"/>
      <c r="H22" s="60"/>
      <c r="I22" s="58"/>
      <c r="J22" s="242">
        <f>D22*(1+H22/100)*12*I22</f>
        <v>0</v>
      </c>
      <c r="N22" s="15" t="s">
        <v>163</v>
      </c>
      <c r="Q22" s="252"/>
    </row>
    <row r="23" spans="1:17" s="15" customFormat="1" ht="12.75" x14ac:dyDescent="0.2">
      <c r="A23" s="57">
        <v>4</v>
      </c>
      <c r="B23" s="52" t="s">
        <v>134</v>
      </c>
      <c r="C23" s="58"/>
      <c r="D23" s="58">
        <f t="shared" si="0"/>
        <v>0</v>
      </c>
      <c r="E23" s="58"/>
      <c r="F23" s="58"/>
      <c r="G23" s="58"/>
      <c r="H23" s="60"/>
      <c r="I23" s="58"/>
      <c r="J23" s="242">
        <f>D23*(1+H23/100)*12*I23</f>
        <v>0</v>
      </c>
    </row>
    <row r="24" spans="1:17" s="15" customFormat="1" ht="12.75" x14ac:dyDescent="0.2">
      <c r="A24" s="52"/>
      <c r="B24" s="52"/>
      <c r="C24" s="31"/>
      <c r="D24" s="58">
        <f t="shared" si="0"/>
        <v>0</v>
      </c>
      <c r="E24" s="242"/>
      <c r="F24" s="242"/>
      <c r="G24" s="242"/>
      <c r="H24" s="65"/>
      <c r="I24" s="58"/>
      <c r="J24" s="242">
        <f>D24*(1+H24/100)*12*I24</f>
        <v>0</v>
      </c>
    </row>
    <row r="25" spans="1:17" s="15" customFormat="1" ht="12.75" x14ac:dyDescent="0.2">
      <c r="A25" s="706" t="s">
        <v>66</v>
      </c>
      <c r="B25" s="707"/>
      <c r="C25" s="64">
        <f>C23+C22+C21+C20</f>
        <v>0</v>
      </c>
      <c r="D25" s="236"/>
      <c r="E25" s="23" t="s">
        <v>67</v>
      </c>
      <c r="F25" s="23" t="s">
        <v>67</v>
      </c>
      <c r="G25" s="23" t="s">
        <v>67</v>
      </c>
      <c r="H25" s="25" t="s">
        <v>67</v>
      </c>
      <c r="I25" s="242"/>
      <c r="J25" s="242">
        <f>SUM(J20:J24)</f>
        <v>0</v>
      </c>
    </row>
    <row r="26" spans="1:17" s="15" customFormat="1" ht="12.75" x14ac:dyDescent="0.2">
      <c r="I26" s="253"/>
      <c r="J26" s="15">
        <f>8435316+1005120</f>
        <v>9440436</v>
      </c>
    </row>
    <row r="27" spans="1:17" s="15" customFormat="1" ht="12.75" x14ac:dyDescent="0.2">
      <c r="K27" s="254"/>
    </row>
    <row r="28" spans="1:17" s="15" customFormat="1" ht="12.75" x14ac:dyDescent="0.2">
      <c r="A28" s="13"/>
      <c r="B28" s="13"/>
      <c r="C28" s="13"/>
      <c r="D28" s="13"/>
      <c r="E28" s="13"/>
      <c r="F28" s="13"/>
      <c r="G28" s="13"/>
      <c r="H28" s="13"/>
      <c r="I28" s="13"/>
      <c r="J28" s="13"/>
    </row>
    <row r="29" spans="1:17" s="15" customFormat="1" x14ac:dyDescent="0.25">
      <c r="A29" s="691" t="s">
        <v>556</v>
      </c>
      <c r="B29" s="691"/>
      <c r="C29" s="691"/>
      <c r="D29" s="691"/>
      <c r="E29" s="691"/>
      <c r="F29" s="691"/>
      <c r="G29" s="691"/>
      <c r="H29" s="691"/>
      <c r="I29" s="691"/>
      <c r="J29" s="691"/>
    </row>
    <row r="30" spans="1:17" s="15" customFormat="1" ht="12.75" x14ac:dyDescent="0.2"/>
    <row r="31" spans="1:17" s="15" customFormat="1" x14ac:dyDescent="0.25">
      <c r="A31" s="239" t="s">
        <v>64</v>
      </c>
      <c r="B31" s="12"/>
      <c r="C31" s="692" t="s">
        <v>129</v>
      </c>
      <c r="D31" s="692"/>
      <c r="E31" s="692"/>
      <c r="F31" s="692"/>
      <c r="G31" s="692"/>
      <c r="H31" s="692"/>
      <c r="I31" s="692"/>
      <c r="J31" s="692"/>
    </row>
    <row r="32" spans="1:17" s="15" customFormat="1" ht="12.75" x14ac:dyDescent="0.2">
      <c r="A32" s="14"/>
      <c r="B32" s="16"/>
      <c r="C32" s="17"/>
      <c r="D32" s="17"/>
      <c r="E32" s="17"/>
      <c r="F32" s="17"/>
      <c r="G32" s="17"/>
      <c r="H32" s="17"/>
      <c r="I32" s="17"/>
      <c r="J32" s="17"/>
    </row>
    <row r="33" spans="1:10" s="15" customFormat="1" x14ac:dyDescent="0.25">
      <c r="A33" s="239" t="s">
        <v>65</v>
      </c>
      <c r="B33" s="12"/>
      <c r="C33" s="704" t="s">
        <v>152</v>
      </c>
      <c r="D33" s="704"/>
      <c r="E33" s="704"/>
      <c r="F33" s="704"/>
      <c r="G33" s="704"/>
      <c r="H33" s="704"/>
      <c r="I33" s="704"/>
      <c r="J33" s="704"/>
    </row>
    <row r="34" spans="1:10" s="15" customFormat="1" x14ac:dyDescent="0.25">
      <c r="A34" s="12"/>
      <c r="B34" s="12"/>
      <c r="C34" s="12"/>
      <c r="D34" s="12"/>
      <c r="E34" s="12"/>
      <c r="F34" s="12"/>
      <c r="G34" s="12"/>
      <c r="H34" s="12"/>
      <c r="I34" s="12"/>
      <c r="J34" s="12"/>
    </row>
    <row r="35" spans="1:10" s="15" customFormat="1" ht="12.75" x14ac:dyDescent="0.2"/>
    <row r="36" spans="1:10" s="15" customFormat="1" ht="12.75" customHeight="1" x14ac:dyDescent="0.2">
      <c r="A36" s="695" t="s">
        <v>69</v>
      </c>
      <c r="B36" s="698" t="s">
        <v>68</v>
      </c>
      <c r="C36" s="698" t="s">
        <v>70</v>
      </c>
      <c r="D36" s="689" t="s">
        <v>156</v>
      </c>
      <c r="E36" s="690"/>
      <c r="F36" s="690"/>
      <c r="G36" s="693"/>
      <c r="H36" s="698" t="s">
        <v>74</v>
      </c>
      <c r="I36" s="701" t="s">
        <v>135</v>
      </c>
      <c r="J36" s="698" t="s">
        <v>165</v>
      </c>
    </row>
    <row r="37" spans="1:10" s="15" customFormat="1" ht="12.75" x14ac:dyDescent="0.2">
      <c r="A37" s="696"/>
      <c r="B37" s="699"/>
      <c r="C37" s="699"/>
      <c r="D37" s="695" t="s">
        <v>6</v>
      </c>
      <c r="E37" s="689" t="s">
        <v>2</v>
      </c>
      <c r="F37" s="690"/>
      <c r="G37" s="693"/>
      <c r="H37" s="699"/>
      <c r="I37" s="702"/>
      <c r="J37" s="699"/>
    </row>
    <row r="38" spans="1:10" s="15" customFormat="1" ht="38.25" x14ac:dyDescent="0.2">
      <c r="A38" s="697"/>
      <c r="B38" s="700"/>
      <c r="C38" s="700"/>
      <c r="D38" s="697"/>
      <c r="E38" s="28" t="s">
        <v>71</v>
      </c>
      <c r="F38" s="28" t="s">
        <v>72</v>
      </c>
      <c r="G38" s="28" t="s">
        <v>73</v>
      </c>
      <c r="H38" s="700"/>
      <c r="I38" s="703"/>
      <c r="J38" s="700"/>
    </row>
    <row r="39" spans="1:10" s="15" customFormat="1" ht="12.75" x14ac:dyDescent="0.2">
      <c r="A39" s="237">
        <v>1</v>
      </c>
      <c r="B39" s="237">
        <v>2</v>
      </c>
      <c r="C39" s="237">
        <v>3</v>
      </c>
      <c r="D39" s="237">
        <v>4</v>
      </c>
      <c r="E39" s="237">
        <v>5</v>
      </c>
      <c r="F39" s="237">
        <v>6</v>
      </c>
      <c r="G39" s="237">
        <v>7</v>
      </c>
      <c r="H39" s="237">
        <v>8</v>
      </c>
      <c r="I39" s="237"/>
      <c r="J39" s="51">
        <v>10</v>
      </c>
    </row>
    <row r="40" spans="1:10" s="15" customFormat="1" ht="12.75" x14ac:dyDescent="0.2">
      <c r="A40" s="57">
        <v>1</v>
      </c>
      <c r="B40" s="52" t="s">
        <v>131</v>
      </c>
      <c r="C40" s="26"/>
      <c r="D40" s="58">
        <f>E40+F40+G40</f>
        <v>0</v>
      </c>
      <c r="E40" s="58"/>
      <c r="F40" s="58"/>
      <c r="G40" s="58"/>
      <c r="H40" s="58"/>
      <c r="I40" s="58"/>
      <c r="J40" s="242">
        <f>D40*(1+H40/100)*11.5*I40</f>
        <v>0</v>
      </c>
    </row>
    <row r="41" spans="1:10" s="15" customFormat="1" ht="12.75" x14ac:dyDescent="0.2">
      <c r="A41" s="57">
        <v>2</v>
      </c>
      <c r="B41" s="52" t="s">
        <v>132</v>
      </c>
      <c r="C41" s="66"/>
      <c r="D41" s="58"/>
      <c r="E41" s="58"/>
      <c r="F41" s="58"/>
      <c r="G41" s="58"/>
      <c r="H41" s="59"/>
      <c r="I41" s="58"/>
      <c r="J41" s="242">
        <f>D41*(1+H41/100)*11.5*I41</f>
        <v>0</v>
      </c>
    </row>
    <row r="42" spans="1:10" s="15" customFormat="1" ht="12.75" x14ac:dyDescent="0.2">
      <c r="A42" s="57">
        <v>3</v>
      </c>
      <c r="B42" s="52" t="s">
        <v>133</v>
      </c>
      <c r="C42" s="66"/>
      <c r="D42" s="58">
        <f t="shared" ref="D42:D44" si="1">E42+F42+G42</f>
        <v>0</v>
      </c>
      <c r="E42" s="58"/>
      <c r="F42" s="58"/>
      <c r="G42" s="58"/>
      <c r="H42" s="60"/>
      <c r="I42" s="58"/>
      <c r="J42" s="242">
        <f>D42*(1+H42/100)*11.5*I42</f>
        <v>0</v>
      </c>
    </row>
    <row r="43" spans="1:10" s="15" customFormat="1" ht="12.75" x14ac:dyDescent="0.2">
      <c r="A43" s="57">
        <v>4</v>
      </c>
      <c r="B43" s="52" t="s">
        <v>134</v>
      </c>
      <c r="C43" s="58"/>
      <c r="D43" s="58">
        <f t="shared" si="1"/>
        <v>0</v>
      </c>
      <c r="E43" s="58"/>
      <c r="F43" s="58"/>
      <c r="G43" s="58"/>
      <c r="H43" s="60"/>
      <c r="I43" s="58"/>
      <c r="J43" s="242">
        <f>D43*(1+H43/100)*11.5*I43</f>
        <v>0</v>
      </c>
    </row>
    <row r="44" spans="1:10" s="15" customFormat="1" ht="12.75" x14ac:dyDescent="0.2">
      <c r="A44" s="52"/>
      <c r="B44" s="52"/>
      <c r="C44" s="31"/>
      <c r="D44" s="58">
        <f t="shared" si="1"/>
        <v>0</v>
      </c>
      <c r="E44" s="242"/>
      <c r="F44" s="242"/>
      <c r="G44" s="242"/>
      <c r="H44" s="65"/>
      <c r="I44" s="58"/>
      <c r="J44" s="242">
        <f>D44*(1+H44/100)*11.5*I44</f>
        <v>0</v>
      </c>
    </row>
    <row r="45" spans="1:10" s="15" customFormat="1" ht="12.75" x14ac:dyDescent="0.2">
      <c r="A45" s="706" t="s">
        <v>66</v>
      </c>
      <c r="B45" s="707"/>
      <c r="C45" s="64">
        <f>C43+C42+C41+C40</f>
        <v>0</v>
      </c>
      <c r="D45" s="236"/>
      <c r="E45" s="23" t="s">
        <v>67</v>
      </c>
      <c r="F45" s="23" t="s">
        <v>67</v>
      </c>
      <c r="G45" s="23" t="s">
        <v>67</v>
      </c>
      <c r="H45" s="25" t="s">
        <v>67</v>
      </c>
      <c r="I45" s="25"/>
      <c r="J45" s="242">
        <f>SUM(J40:J44)</f>
        <v>0</v>
      </c>
    </row>
    <row r="46" spans="1:10" s="15" customFormat="1" ht="12.75" x14ac:dyDescent="0.2">
      <c r="J46" s="15">
        <f>4497954-210520.95</f>
        <v>4287433.05</v>
      </c>
    </row>
    <row r="47" spans="1:10" s="15" customFormat="1" ht="12.75" x14ac:dyDescent="0.2">
      <c r="A47" s="13"/>
      <c r="B47" s="13"/>
      <c r="C47" s="13"/>
      <c r="D47" s="13"/>
      <c r="E47" s="13"/>
      <c r="F47" s="13"/>
      <c r="G47" s="13"/>
      <c r="H47" s="13"/>
      <c r="I47" s="13"/>
      <c r="J47" s="13"/>
    </row>
    <row r="48" spans="1:10" s="15" customFormat="1" x14ac:dyDescent="0.25">
      <c r="A48" s="691" t="s">
        <v>557</v>
      </c>
      <c r="B48" s="691"/>
      <c r="C48" s="691"/>
      <c r="D48" s="691"/>
      <c r="E48" s="691"/>
      <c r="F48" s="691"/>
      <c r="G48" s="691"/>
      <c r="H48" s="691"/>
      <c r="I48" s="691"/>
      <c r="J48" s="691"/>
    </row>
    <row r="49" spans="1:10" s="15" customFormat="1" ht="12.75" x14ac:dyDescent="0.2"/>
    <row r="50" spans="1:10" s="15" customFormat="1" x14ac:dyDescent="0.25">
      <c r="A50" s="239" t="s">
        <v>64</v>
      </c>
      <c r="B50" s="12"/>
      <c r="C50" s="692" t="s">
        <v>129</v>
      </c>
      <c r="D50" s="692"/>
      <c r="E50" s="692"/>
      <c r="F50" s="692"/>
      <c r="G50" s="692"/>
      <c r="H50" s="692"/>
      <c r="I50" s="692"/>
      <c r="J50" s="692"/>
    </row>
    <row r="51" spans="1:10" s="15" customFormat="1" ht="12.75" x14ac:dyDescent="0.2">
      <c r="A51" s="14"/>
      <c r="B51" s="16"/>
      <c r="C51" s="17"/>
      <c r="D51" s="17"/>
      <c r="E51" s="17"/>
      <c r="F51" s="17"/>
      <c r="G51" s="17"/>
      <c r="H51" s="17"/>
      <c r="I51" s="17"/>
      <c r="J51" s="17"/>
    </row>
    <row r="52" spans="1:10" s="15" customFormat="1" x14ac:dyDescent="0.25">
      <c r="A52" s="239" t="s">
        <v>65</v>
      </c>
      <c r="B52" s="12"/>
      <c r="C52" s="704" t="s">
        <v>146</v>
      </c>
      <c r="D52" s="704"/>
      <c r="E52" s="704"/>
      <c r="F52" s="704"/>
      <c r="G52" s="704"/>
      <c r="H52" s="704"/>
      <c r="I52" s="704"/>
      <c r="J52" s="704"/>
    </row>
    <row r="53" spans="1:10" s="15" customFormat="1" x14ac:dyDescent="0.25">
      <c r="A53" s="12"/>
      <c r="B53" s="12"/>
      <c r="C53" s="12"/>
      <c r="D53" s="12"/>
      <c r="E53" s="12"/>
      <c r="F53" s="12"/>
      <c r="G53" s="12"/>
      <c r="H53" s="12"/>
      <c r="I53" s="12"/>
      <c r="J53" s="12"/>
    </row>
    <row r="54" spans="1:10" s="15" customFormat="1" ht="12.75" x14ac:dyDescent="0.2"/>
    <row r="55" spans="1:10" s="15" customFormat="1" ht="12.75" customHeight="1" x14ac:dyDescent="0.2">
      <c r="A55" s="695" t="s">
        <v>69</v>
      </c>
      <c r="B55" s="698" t="s">
        <v>68</v>
      </c>
      <c r="C55" s="698" t="s">
        <v>70</v>
      </c>
      <c r="D55" s="689" t="s">
        <v>156</v>
      </c>
      <c r="E55" s="690"/>
      <c r="F55" s="690"/>
      <c r="G55" s="693"/>
      <c r="H55" s="698" t="s">
        <v>74</v>
      </c>
      <c r="I55" s="701" t="s">
        <v>135</v>
      </c>
      <c r="J55" s="698" t="s">
        <v>164</v>
      </c>
    </row>
    <row r="56" spans="1:10" s="15" customFormat="1" ht="12.75" x14ac:dyDescent="0.2">
      <c r="A56" s="696"/>
      <c r="B56" s="699"/>
      <c r="C56" s="699"/>
      <c r="D56" s="695" t="s">
        <v>6</v>
      </c>
      <c r="E56" s="689" t="s">
        <v>2</v>
      </c>
      <c r="F56" s="690"/>
      <c r="G56" s="693"/>
      <c r="H56" s="699"/>
      <c r="I56" s="702"/>
      <c r="J56" s="699"/>
    </row>
    <row r="57" spans="1:10" s="15" customFormat="1" ht="38.25" x14ac:dyDescent="0.2">
      <c r="A57" s="697"/>
      <c r="B57" s="700"/>
      <c r="C57" s="700"/>
      <c r="D57" s="697"/>
      <c r="E57" s="28" t="s">
        <v>71</v>
      </c>
      <c r="F57" s="28" t="s">
        <v>72</v>
      </c>
      <c r="G57" s="28" t="s">
        <v>73</v>
      </c>
      <c r="H57" s="700"/>
      <c r="I57" s="703"/>
      <c r="J57" s="700"/>
    </row>
    <row r="58" spans="1:10" s="15" customFormat="1" ht="12.75" x14ac:dyDescent="0.2">
      <c r="A58" s="237">
        <v>1</v>
      </c>
      <c r="B58" s="237">
        <v>2</v>
      </c>
      <c r="C58" s="237">
        <v>3</v>
      </c>
      <c r="D58" s="237">
        <v>4</v>
      </c>
      <c r="E58" s="237">
        <v>5</v>
      </c>
      <c r="F58" s="237">
        <v>6</v>
      </c>
      <c r="G58" s="237">
        <v>7</v>
      </c>
      <c r="H58" s="237">
        <v>8</v>
      </c>
      <c r="I58" s="237"/>
      <c r="J58" s="51">
        <v>10</v>
      </c>
    </row>
    <row r="59" spans="1:10" s="15" customFormat="1" ht="12.75" x14ac:dyDescent="0.2">
      <c r="A59" s="57">
        <v>1</v>
      </c>
      <c r="B59" s="52" t="s">
        <v>131</v>
      </c>
      <c r="C59" s="26"/>
      <c r="D59" s="58">
        <f>E59+F59+G59</f>
        <v>0</v>
      </c>
      <c r="E59" s="58"/>
      <c r="F59" s="58"/>
      <c r="G59" s="58"/>
      <c r="H59" s="58"/>
      <c r="I59" s="58"/>
      <c r="J59" s="242">
        <f>D59*(1+H59/100)*0.61*I59</f>
        <v>0</v>
      </c>
    </row>
    <row r="60" spans="1:10" s="15" customFormat="1" ht="12.75" x14ac:dyDescent="0.2">
      <c r="A60" s="57">
        <v>2</v>
      </c>
      <c r="B60" s="52" t="s">
        <v>132</v>
      </c>
      <c r="C60" s="66"/>
      <c r="D60" s="58"/>
      <c r="E60" s="58"/>
      <c r="F60" s="58"/>
      <c r="G60" s="58"/>
      <c r="H60" s="59"/>
      <c r="I60" s="58"/>
      <c r="J60" s="242">
        <f>D60*(1+H60/100)*0.61*I60</f>
        <v>0</v>
      </c>
    </row>
    <row r="61" spans="1:10" s="15" customFormat="1" ht="12.75" x14ac:dyDescent="0.2">
      <c r="A61" s="57">
        <v>3</v>
      </c>
      <c r="B61" s="52" t="s">
        <v>133</v>
      </c>
      <c r="C61" s="66"/>
      <c r="D61" s="58">
        <f t="shared" ref="D61:D63" si="2">E61+F61+G61</f>
        <v>0</v>
      </c>
      <c r="E61" s="58"/>
      <c r="F61" s="58"/>
      <c r="G61" s="58"/>
      <c r="H61" s="60"/>
      <c r="I61" s="58"/>
      <c r="J61" s="242">
        <f>D61*(1+H61/100)*0.61*I61</f>
        <v>0</v>
      </c>
    </row>
    <row r="62" spans="1:10" s="15" customFormat="1" ht="12.75" x14ac:dyDescent="0.2">
      <c r="A62" s="57">
        <v>4</v>
      </c>
      <c r="B62" s="52" t="s">
        <v>134</v>
      </c>
      <c r="C62" s="58"/>
      <c r="D62" s="58">
        <f t="shared" si="2"/>
        <v>0</v>
      </c>
      <c r="E62" s="58"/>
      <c r="F62" s="58"/>
      <c r="G62" s="58"/>
      <c r="H62" s="60"/>
      <c r="I62" s="58"/>
      <c r="J62" s="242">
        <f>D62*(1+H62/100)*0.61*I62</f>
        <v>0</v>
      </c>
    </row>
    <row r="63" spans="1:10" s="15" customFormat="1" ht="12.75" x14ac:dyDescent="0.2">
      <c r="A63" s="52"/>
      <c r="B63" s="52"/>
      <c r="C63" s="31"/>
      <c r="D63" s="58">
        <f t="shared" si="2"/>
        <v>0</v>
      </c>
      <c r="E63" s="242"/>
      <c r="F63" s="242"/>
      <c r="G63" s="242"/>
      <c r="H63" s="65"/>
      <c r="I63" s="58"/>
      <c r="J63" s="242">
        <f>D63*(1+H63/100)*0.61*I63</f>
        <v>0</v>
      </c>
    </row>
    <row r="64" spans="1:10" s="15" customFormat="1" ht="12.75" x14ac:dyDescent="0.2">
      <c r="A64" s="706" t="s">
        <v>66</v>
      </c>
      <c r="B64" s="707"/>
      <c r="C64" s="64">
        <f>C62+C61+C60+C59</f>
        <v>0</v>
      </c>
      <c r="D64" s="236"/>
      <c r="E64" s="23" t="s">
        <v>67</v>
      </c>
      <c r="F64" s="23" t="s">
        <v>67</v>
      </c>
      <c r="G64" s="23" t="s">
        <v>67</v>
      </c>
      <c r="H64" s="25" t="s">
        <v>67</v>
      </c>
      <c r="I64" s="58"/>
      <c r="J64" s="242">
        <f>SUM(J59:J63)</f>
        <v>0</v>
      </c>
    </row>
    <row r="65" spans="10:10" s="15" customFormat="1" ht="12.75" x14ac:dyDescent="0.2">
      <c r="J65" s="15">
        <f>210520.95</f>
        <v>210520.95</v>
      </c>
    </row>
    <row r="66" spans="10:10" s="15" customFormat="1" ht="12.75" x14ac:dyDescent="0.2"/>
    <row r="67" spans="10:10" s="15" customFormat="1" ht="12.75" x14ac:dyDescent="0.2"/>
    <row r="68" spans="10:10" s="15" customFormat="1" ht="12.75" x14ac:dyDescent="0.2"/>
    <row r="69" spans="10:10" s="15" customFormat="1" ht="12.75" x14ac:dyDescent="0.2"/>
    <row r="70" spans="10:10" s="15" customFormat="1" ht="51.75" customHeight="1" x14ac:dyDescent="0.2"/>
    <row r="71" spans="10:10" s="15" customFormat="1" ht="12.75" x14ac:dyDescent="0.2"/>
    <row r="72" spans="10:10" s="15" customFormat="1" ht="12.75" x14ac:dyDescent="0.2"/>
    <row r="73" spans="10:10" s="15" customFormat="1" ht="12.75" customHeight="1" x14ac:dyDescent="0.2"/>
    <row r="74" spans="10:10" s="15" customFormat="1" ht="12.75" x14ac:dyDescent="0.2"/>
    <row r="75" spans="10:10" s="15" customFormat="1" ht="12.75" x14ac:dyDescent="0.2"/>
    <row r="76" spans="10:10" s="15" customFormat="1" ht="12.75" x14ac:dyDescent="0.2"/>
    <row r="77" spans="10:10" s="15" customFormat="1" ht="15.75" customHeight="1" x14ac:dyDescent="0.2"/>
    <row r="78" spans="10:10" s="15" customFormat="1" ht="15.75" customHeight="1" x14ac:dyDescent="0.2"/>
    <row r="79" spans="10:10" s="15" customFormat="1" ht="15.75" customHeight="1" x14ac:dyDescent="0.2"/>
    <row r="80" spans="10:10" s="15" customFormat="1" ht="15.75" customHeight="1" x14ac:dyDescent="0.2"/>
    <row r="81" s="15" customFormat="1" ht="15.75" customHeight="1" x14ac:dyDescent="0.2"/>
    <row r="82" s="15" customFormat="1" ht="12.75" x14ac:dyDescent="0.2"/>
    <row r="83" s="15" customFormat="1" ht="12.75" x14ac:dyDescent="0.2"/>
    <row r="84" s="15" customFormat="1" ht="12.75" x14ac:dyDescent="0.2"/>
    <row r="85" s="15" customFormat="1" ht="12.75" x14ac:dyDescent="0.2"/>
    <row r="86" s="15" customFormat="1" ht="12.75" x14ac:dyDescent="0.2"/>
    <row r="87" s="15" customFormat="1" ht="12.75" x14ac:dyDescent="0.2"/>
    <row r="88" s="15" customFormat="1" ht="12.75" x14ac:dyDescent="0.2"/>
    <row r="89" s="15" customFormat="1" ht="52.5" customHeight="1" x14ac:dyDescent="0.2"/>
    <row r="90" s="15" customFormat="1" ht="12.75" x14ac:dyDescent="0.2"/>
    <row r="91" s="15" customFormat="1" ht="12.75" x14ac:dyDescent="0.2"/>
    <row r="92" s="15" customFormat="1" ht="12.75" customHeight="1" x14ac:dyDescent="0.2"/>
    <row r="93" s="15" customFormat="1" ht="12.75" x14ac:dyDescent="0.2"/>
    <row r="94" s="15" customFormat="1" ht="12.75" x14ac:dyDescent="0.2"/>
    <row r="95" s="15" customFormat="1" ht="12.75" x14ac:dyDescent="0.2"/>
    <row r="96" s="15" customFormat="1" ht="12.75" x14ac:dyDescent="0.2"/>
    <row r="97" s="15" customFormat="1" ht="12.75" x14ac:dyDescent="0.2"/>
    <row r="98" s="15" customFormat="1" ht="12.75" x14ac:dyDescent="0.2"/>
    <row r="99" s="15" customFormat="1" ht="12.75" x14ac:dyDescent="0.2"/>
  </sheetData>
  <mergeCells count="42">
    <mergeCell ref="A64:B64"/>
    <mergeCell ref="A55:A57"/>
    <mergeCell ref="B55:B57"/>
    <mergeCell ref="C55:C57"/>
    <mergeCell ref="D55:G55"/>
    <mergeCell ref="I55:I57"/>
    <mergeCell ref="J55:J57"/>
    <mergeCell ref="D56:D57"/>
    <mergeCell ref="E56:G56"/>
    <mergeCell ref="H55:H57"/>
    <mergeCell ref="J16:J18"/>
    <mergeCell ref="A25:B25"/>
    <mergeCell ref="C52:J52"/>
    <mergeCell ref="C33:J33"/>
    <mergeCell ref="A45:B45"/>
    <mergeCell ref="A36:A38"/>
    <mergeCell ref="B36:B38"/>
    <mergeCell ref="C36:C38"/>
    <mergeCell ref="D36:G36"/>
    <mergeCell ref="H36:H38"/>
    <mergeCell ref="I36:I38"/>
    <mergeCell ref="J36:J38"/>
    <mergeCell ref="D37:D38"/>
    <mergeCell ref="E37:G37"/>
    <mergeCell ref="A48:J48"/>
    <mergeCell ref="C50:J50"/>
    <mergeCell ref="E17:G17"/>
    <mergeCell ref="A29:J29"/>
    <mergeCell ref="C31:J31"/>
    <mergeCell ref="A7:J7"/>
    <mergeCell ref="A9:J9"/>
    <mergeCell ref="C11:J11"/>
    <mergeCell ref="D16:G16"/>
    <mergeCell ref="A11:B11"/>
    <mergeCell ref="A16:A18"/>
    <mergeCell ref="B16:B18"/>
    <mergeCell ref="C16:C18"/>
    <mergeCell ref="D17:D18"/>
    <mergeCell ref="H16:H18"/>
    <mergeCell ref="A13:C13"/>
    <mergeCell ref="I16:I18"/>
    <mergeCell ref="D13:J13"/>
  </mergeCells>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0" zoomScaleNormal="100" workbookViewId="0">
      <selection activeCell="F34" sqref="F34"/>
    </sheetView>
  </sheetViews>
  <sheetFormatPr defaultRowHeight="15" x14ac:dyDescent="0.25"/>
  <cols>
    <col min="2" max="2" width="33" customWidth="1"/>
    <col min="3" max="5" width="17.5703125" customWidth="1"/>
    <col min="6" max="6" width="19" customWidth="1"/>
  </cols>
  <sheetData>
    <row r="1" spans="1:9" ht="15.75" x14ac:dyDescent="0.25">
      <c r="A1" s="691" t="s">
        <v>153</v>
      </c>
      <c r="B1" s="691"/>
      <c r="C1" s="691"/>
      <c r="D1" s="691"/>
      <c r="E1" s="691"/>
      <c r="F1" s="691"/>
    </row>
    <row r="2" spans="1:9" s="12" customFormat="1" ht="15.75" x14ac:dyDescent="0.25">
      <c r="A2" s="694" t="s">
        <v>64</v>
      </c>
      <c r="B2" s="694"/>
      <c r="C2" s="692" t="s">
        <v>136</v>
      </c>
      <c r="D2" s="692"/>
      <c r="E2" s="692"/>
      <c r="F2" s="692"/>
      <c r="G2" s="61"/>
      <c r="H2" s="61"/>
      <c r="I2" s="61"/>
    </row>
    <row r="3" spans="1:9" s="16" customFormat="1" ht="9.75" x14ac:dyDescent="0.2">
      <c r="A3" s="14"/>
      <c r="C3" s="17"/>
      <c r="D3" s="17"/>
      <c r="E3" s="17"/>
      <c r="F3" s="17"/>
      <c r="G3" s="17"/>
      <c r="H3" s="17"/>
      <c r="I3" s="17"/>
    </row>
    <row r="4" spans="1:9" ht="15.75" x14ac:dyDescent="0.25">
      <c r="A4" s="88" t="s">
        <v>65</v>
      </c>
      <c r="B4" s="88"/>
      <c r="C4" s="62" t="s">
        <v>146</v>
      </c>
      <c r="D4" s="62"/>
      <c r="E4" s="89"/>
      <c r="F4" s="89"/>
      <c r="G4" s="62"/>
      <c r="H4" s="62"/>
      <c r="I4" s="16"/>
    </row>
    <row r="5" spans="1:9" ht="51" x14ac:dyDescent="0.25">
      <c r="A5" s="18" t="s">
        <v>69</v>
      </c>
      <c r="B5" s="28" t="s">
        <v>75</v>
      </c>
      <c r="C5" s="28" t="s">
        <v>77</v>
      </c>
      <c r="D5" s="28" t="s">
        <v>78</v>
      </c>
      <c r="E5" s="28" t="s">
        <v>79</v>
      </c>
      <c r="F5" s="33" t="s">
        <v>80</v>
      </c>
    </row>
    <row r="6" spans="1:9" x14ac:dyDescent="0.25">
      <c r="A6" s="27">
        <v>1</v>
      </c>
      <c r="B6" s="27">
        <v>2</v>
      </c>
      <c r="C6" s="27">
        <v>3</v>
      </c>
      <c r="D6" s="27">
        <v>4</v>
      </c>
      <c r="E6" s="27">
        <v>5</v>
      </c>
      <c r="F6" s="29">
        <v>6</v>
      </c>
    </row>
    <row r="7" spans="1:9" ht="26.25" x14ac:dyDescent="0.25">
      <c r="A7" s="25">
        <v>1</v>
      </c>
      <c r="B7" s="63" t="s">
        <v>170</v>
      </c>
      <c r="C7" s="35"/>
      <c r="D7" s="35"/>
      <c r="E7" s="35"/>
      <c r="F7" s="34"/>
    </row>
    <row r="8" spans="1:9" x14ac:dyDescent="0.25">
      <c r="A8" s="32"/>
      <c r="B8" s="32"/>
      <c r="C8" s="35"/>
      <c r="D8" s="35"/>
      <c r="E8" s="35"/>
      <c r="F8" s="34"/>
    </row>
    <row r="9" spans="1:9" x14ac:dyDescent="0.25">
      <c r="A9" s="32"/>
      <c r="B9" s="22" t="s">
        <v>66</v>
      </c>
      <c r="C9" s="25" t="s">
        <v>67</v>
      </c>
      <c r="D9" s="25" t="s">
        <v>67</v>
      </c>
      <c r="E9" s="25" t="s">
        <v>67</v>
      </c>
      <c r="F9" s="133">
        <f>F7</f>
        <v>0</v>
      </c>
    </row>
    <row r="11" spans="1:9" ht="15.75" x14ac:dyDescent="0.25">
      <c r="A11" s="691" t="s">
        <v>183</v>
      </c>
      <c r="B11" s="691"/>
      <c r="C11" s="691"/>
      <c r="D11" s="691"/>
      <c r="E11" s="691"/>
      <c r="F11" s="691"/>
    </row>
    <row r="12" spans="1:9" ht="15.75" x14ac:dyDescent="0.25">
      <c r="A12" s="694" t="s">
        <v>64</v>
      </c>
      <c r="B12" s="694"/>
      <c r="C12" s="692" t="s">
        <v>136</v>
      </c>
      <c r="D12" s="692"/>
      <c r="E12" s="692"/>
      <c r="F12" s="692"/>
    </row>
    <row r="13" spans="1:9" x14ac:dyDescent="0.25">
      <c r="A13" s="14"/>
      <c r="B13" s="16"/>
      <c r="C13" s="17"/>
      <c r="D13" s="17"/>
      <c r="E13" s="17"/>
      <c r="F13" s="17"/>
    </row>
    <row r="14" spans="1:9" ht="15.75" x14ac:dyDescent="0.25">
      <c r="A14" s="88" t="s">
        <v>65</v>
      </c>
      <c r="B14" s="88"/>
      <c r="C14" s="62" t="s">
        <v>142</v>
      </c>
      <c r="D14" s="62"/>
      <c r="E14" s="89"/>
      <c r="F14" s="89"/>
    </row>
    <row r="15" spans="1:9" ht="51" x14ac:dyDescent="0.25">
      <c r="A15" s="137" t="s">
        <v>69</v>
      </c>
      <c r="B15" s="28" t="s">
        <v>75</v>
      </c>
      <c r="C15" s="28" t="s">
        <v>77</v>
      </c>
      <c r="D15" s="28" t="s">
        <v>78</v>
      </c>
      <c r="E15" s="28" t="s">
        <v>79</v>
      </c>
      <c r="F15" s="136" t="s">
        <v>80</v>
      </c>
    </row>
    <row r="16" spans="1:9" x14ac:dyDescent="0.25">
      <c r="A16" s="138">
        <v>1</v>
      </c>
      <c r="B16" s="138">
        <v>2</v>
      </c>
      <c r="C16" s="138">
        <v>3</v>
      </c>
      <c r="D16" s="138">
        <v>4</v>
      </c>
      <c r="E16" s="138">
        <v>5</v>
      </c>
      <c r="F16" s="51">
        <v>6</v>
      </c>
    </row>
    <row r="17" spans="1:6" ht="26.25" x14ac:dyDescent="0.25">
      <c r="A17" s="25">
        <v>1</v>
      </c>
      <c r="B17" s="63" t="s">
        <v>170</v>
      </c>
      <c r="C17" s="35"/>
      <c r="D17" s="35"/>
      <c r="E17" s="35"/>
      <c r="F17" s="139">
        <f>C17*D17*E17</f>
        <v>0</v>
      </c>
    </row>
    <row r="18" spans="1:6" x14ac:dyDescent="0.25">
      <c r="A18" s="32"/>
      <c r="B18" s="32"/>
      <c r="C18" s="35"/>
      <c r="D18" s="35"/>
      <c r="E18" s="35"/>
      <c r="F18" s="139"/>
    </row>
    <row r="19" spans="1:6" x14ac:dyDescent="0.25">
      <c r="A19" s="32"/>
      <c r="B19" s="135" t="s">
        <v>66</v>
      </c>
      <c r="C19" s="25" t="s">
        <v>67</v>
      </c>
      <c r="D19" s="25" t="s">
        <v>67</v>
      </c>
      <c r="E19" s="25" t="s">
        <v>67</v>
      </c>
      <c r="F19" s="139">
        <f>F17</f>
        <v>0</v>
      </c>
    </row>
    <row r="21" spans="1:6" ht="15.75" x14ac:dyDescent="0.25">
      <c r="A21" s="691" t="s">
        <v>185</v>
      </c>
      <c r="B21" s="691"/>
      <c r="C21" s="691"/>
      <c r="D21" s="691"/>
      <c r="E21" s="691"/>
      <c r="F21" s="691"/>
    </row>
    <row r="22" spans="1:6" ht="15.75" x14ac:dyDescent="0.25">
      <c r="A22" s="694" t="s">
        <v>64</v>
      </c>
      <c r="B22" s="694"/>
      <c r="C22" s="692" t="s">
        <v>136</v>
      </c>
      <c r="D22" s="692"/>
      <c r="E22" s="692"/>
      <c r="F22" s="692"/>
    </row>
    <row r="23" spans="1:6" x14ac:dyDescent="0.25">
      <c r="A23" s="14"/>
      <c r="B23" s="16"/>
      <c r="C23" s="17"/>
      <c r="D23" s="17"/>
      <c r="E23" s="17"/>
      <c r="F23" s="17"/>
    </row>
    <row r="24" spans="1:6" ht="15.75" x14ac:dyDescent="0.25">
      <c r="A24" s="88" t="s">
        <v>65</v>
      </c>
      <c r="B24" s="88"/>
      <c r="C24" s="62" t="s">
        <v>184</v>
      </c>
      <c r="D24" s="62"/>
      <c r="E24" s="89"/>
      <c r="F24" s="89"/>
    </row>
    <row r="25" spans="1:6" ht="51" x14ac:dyDescent="0.25">
      <c r="A25" s="142" t="s">
        <v>69</v>
      </c>
      <c r="B25" s="28" t="s">
        <v>75</v>
      </c>
      <c r="C25" s="28" t="s">
        <v>77</v>
      </c>
      <c r="D25" s="28" t="s">
        <v>78</v>
      </c>
      <c r="E25" s="28" t="s">
        <v>79</v>
      </c>
      <c r="F25" s="141" t="s">
        <v>80</v>
      </c>
    </row>
    <row r="26" spans="1:6" x14ac:dyDescent="0.25">
      <c r="A26" s="143">
        <v>1</v>
      </c>
      <c r="B26" s="143">
        <v>2</v>
      </c>
      <c r="C26" s="143">
        <v>3</v>
      </c>
      <c r="D26" s="143">
        <v>4</v>
      </c>
      <c r="E26" s="143">
        <v>5</v>
      </c>
      <c r="F26" s="51">
        <v>6</v>
      </c>
    </row>
    <row r="27" spans="1:6" ht="26.25" x14ac:dyDescent="0.25">
      <c r="A27" s="25">
        <v>1</v>
      </c>
      <c r="B27" s="63" t="s">
        <v>170</v>
      </c>
      <c r="C27" s="35"/>
      <c r="D27" s="35"/>
      <c r="E27" s="35"/>
      <c r="F27" s="144">
        <f>C27*D27*E27</f>
        <v>0</v>
      </c>
    </row>
    <row r="28" spans="1:6" x14ac:dyDescent="0.25">
      <c r="A28" s="32"/>
      <c r="B28" s="32"/>
      <c r="C28" s="35"/>
      <c r="D28" s="35"/>
      <c r="E28" s="35"/>
      <c r="F28" s="144"/>
    </row>
    <row r="29" spans="1:6" x14ac:dyDescent="0.25">
      <c r="A29" s="32"/>
      <c r="B29" s="140" t="s">
        <v>66</v>
      </c>
      <c r="C29" s="25" t="s">
        <v>67</v>
      </c>
      <c r="D29" s="25" t="s">
        <v>67</v>
      </c>
      <c r="E29" s="25" t="s">
        <v>67</v>
      </c>
      <c r="F29" s="144">
        <f>F27</f>
        <v>0</v>
      </c>
    </row>
  </sheetData>
  <mergeCells count="9">
    <mergeCell ref="A21:F21"/>
    <mergeCell ref="A22:B22"/>
    <mergeCell ref="C22:F22"/>
    <mergeCell ref="A1:F1"/>
    <mergeCell ref="A2:B2"/>
    <mergeCell ref="C2:F2"/>
    <mergeCell ref="A11:F11"/>
    <mergeCell ref="A12:B12"/>
    <mergeCell ref="C12:F12"/>
  </mergeCell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topLeftCell="B4" zoomScaleNormal="100" workbookViewId="0">
      <selection activeCell="M11" sqref="M11"/>
    </sheetView>
  </sheetViews>
  <sheetFormatPr defaultColWidth="9.140625" defaultRowHeight="15" x14ac:dyDescent="0.25"/>
  <cols>
    <col min="1" max="1" width="9.28515625" style="86" bestFit="1" customWidth="1"/>
    <col min="2" max="2" width="47.42578125" style="86" customWidth="1"/>
    <col min="3" max="3" width="16" style="86" customWidth="1"/>
    <col min="4" max="4" width="17.28515625" style="86" customWidth="1"/>
    <col min="5" max="5" width="14.5703125" style="85" customWidth="1"/>
    <col min="6" max="6" width="12.7109375" style="85" customWidth="1"/>
    <col min="7" max="7" width="2.140625" style="86" customWidth="1"/>
    <col min="8" max="8" width="0.85546875" style="86" customWidth="1"/>
    <col min="9" max="9" width="9.140625" style="86"/>
    <col min="10" max="10" width="13.42578125" style="86" bestFit="1" customWidth="1"/>
    <col min="11" max="11" width="9.140625" style="86"/>
    <col min="12" max="13" width="15.140625" style="86" customWidth="1"/>
    <col min="14" max="16384" width="9.140625" style="86"/>
  </cols>
  <sheetData>
    <row r="1" spans="1:13" ht="35.25" customHeight="1" x14ac:dyDescent="0.25">
      <c r="A1" s="718" t="s">
        <v>154</v>
      </c>
      <c r="B1" s="718"/>
      <c r="C1" s="718"/>
      <c r="D1" s="718"/>
    </row>
    <row r="2" spans="1:13" ht="15.75" x14ac:dyDescent="0.25">
      <c r="A2" s="691" t="s">
        <v>81</v>
      </c>
      <c r="B2" s="691"/>
      <c r="C2" s="691"/>
      <c r="D2" s="691"/>
    </row>
    <row r="3" spans="1:13" ht="15.75" x14ac:dyDescent="0.25">
      <c r="A3" s="691" t="s">
        <v>82</v>
      </c>
      <c r="B3" s="691"/>
      <c r="C3" s="691"/>
      <c r="D3" s="691"/>
    </row>
    <row r="4" spans="1:13" s="12" customFormat="1" ht="15.75" x14ac:dyDescent="0.25">
      <c r="A4" s="719"/>
      <c r="B4" s="694"/>
      <c r="C4" s="692" t="s">
        <v>137</v>
      </c>
      <c r="D4" s="692"/>
      <c r="E4" s="87"/>
      <c r="F4" s="87"/>
      <c r="G4" s="61"/>
      <c r="H4" s="61"/>
    </row>
    <row r="5" spans="1:13" s="16" customFormat="1" ht="20.25" customHeight="1" x14ac:dyDescent="0.25">
      <c r="A5" s="88" t="s">
        <v>65</v>
      </c>
      <c r="B5" s="88"/>
      <c r="C5" s="62" t="s">
        <v>142</v>
      </c>
      <c r="D5" s="62"/>
      <c r="E5" s="89"/>
      <c r="F5" s="89"/>
      <c r="G5" s="62"/>
      <c r="H5" s="62"/>
    </row>
    <row r="6" spans="1:13" x14ac:dyDescent="0.25">
      <c r="A6" s="16"/>
      <c r="B6" s="251"/>
      <c r="C6" s="16"/>
      <c r="D6" s="16"/>
    </row>
    <row r="7" spans="1:13" ht="51.75" x14ac:dyDescent="0.25">
      <c r="A7" s="240" t="s">
        <v>69</v>
      </c>
      <c r="B7" s="240" t="s">
        <v>83</v>
      </c>
      <c r="C7" s="41" t="s">
        <v>109</v>
      </c>
      <c r="D7" s="238" t="s">
        <v>110</v>
      </c>
      <c r="E7" s="90" t="s">
        <v>135</v>
      </c>
      <c r="F7" s="91" t="s">
        <v>166</v>
      </c>
    </row>
    <row r="8" spans="1:13" s="92" customFormat="1" x14ac:dyDescent="0.25">
      <c r="A8" s="42">
        <v>1</v>
      </c>
      <c r="B8" s="42">
        <v>2</v>
      </c>
      <c r="C8" s="43">
        <v>3</v>
      </c>
      <c r="D8" s="44">
        <v>4</v>
      </c>
      <c r="E8" s="43">
        <v>5</v>
      </c>
      <c r="F8" s="44">
        <v>6</v>
      </c>
      <c r="K8" s="86"/>
      <c r="L8" s="205"/>
    </row>
    <row r="9" spans="1:13" s="92" customFormat="1" x14ac:dyDescent="0.25">
      <c r="A9" s="42"/>
      <c r="B9" s="42"/>
      <c r="C9" s="43"/>
      <c r="D9" s="44"/>
      <c r="E9" s="93"/>
      <c r="F9" s="94"/>
      <c r="K9" s="86"/>
      <c r="L9" s="205"/>
    </row>
    <row r="10" spans="1:13" x14ac:dyDescent="0.25">
      <c r="A10" s="23">
        <v>1</v>
      </c>
      <c r="B10" s="20" t="s">
        <v>84</v>
      </c>
      <c r="C10" s="57" t="s">
        <v>67</v>
      </c>
      <c r="D10" s="45"/>
      <c r="E10" s="95"/>
      <c r="F10" s="96"/>
      <c r="L10" s="255" t="s">
        <v>162</v>
      </c>
      <c r="M10" s="255">
        <f>таб1!DF72-расчет3!F31-расчет3!F66+таб1!DF76</f>
        <v>0</v>
      </c>
    </row>
    <row r="11" spans="1:13" x14ac:dyDescent="0.25">
      <c r="A11" s="708" t="s">
        <v>85</v>
      </c>
      <c r="B11" s="36" t="s">
        <v>2</v>
      </c>
      <c r="C11" s="97"/>
      <c r="D11" s="97"/>
      <c r="E11" s="95"/>
      <c r="F11" s="96"/>
      <c r="L11" s="86" t="s">
        <v>558</v>
      </c>
      <c r="M11" s="255">
        <f>таб1!DF73-расчет3!F101</f>
        <v>0</v>
      </c>
    </row>
    <row r="12" spans="1:13" x14ac:dyDescent="0.25">
      <c r="A12" s="709"/>
      <c r="B12" s="37" t="s">
        <v>86</v>
      </c>
      <c r="C12" s="284">
        <v>9440433.7748344373</v>
      </c>
      <c r="D12" s="97">
        <f>C12*0.22</f>
        <v>2076895.4304635762</v>
      </c>
      <c r="E12" s="98">
        <v>1</v>
      </c>
      <c r="F12" s="96">
        <f>D12*E12</f>
        <v>2076895.4304635762</v>
      </c>
      <c r="L12" s="86" t="s">
        <v>163</v>
      </c>
      <c r="M12" s="255"/>
    </row>
    <row r="13" spans="1:13" x14ac:dyDescent="0.25">
      <c r="A13" s="23" t="s">
        <v>87</v>
      </c>
      <c r="B13" s="38" t="s">
        <v>88</v>
      </c>
      <c r="C13" s="242"/>
      <c r="D13" s="242"/>
      <c r="E13" s="95"/>
      <c r="F13" s="96"/>
    </row>
    <row r="14" spans="1:13" x14ac:dyDescent="0.25">
      <c r="A14" s="708" t="s">
        <v>89</v>
      </c>
      <c r="B14" s="36" t="s">
        <v>90</v>
      </c>
      <c r="C14" s="97"/>
      <c r="D14" s="97"/>
      <c r="E14" s="95"/>
      <c r="F14" s="96"/>
    </row>
    <row r="15" spans="1:13" x14ac:dyDescent="0.25">
      <c r="A15" s="709"/>
      <c r="B15" s="37" t="s">
        <v>91</v>
      </c>
      <c r="C15" s="97"/>
      <c r="D15" s="97"/>
      <c r="E15" s="95"/>
      <c r="F15" s="96"/>
      <c r="M15" s="284"/>
    </row>
    <row r="16" spans="1:13" x14ac:dyDescent="0.25">
      <c r="A16" s="708">
        <v>2</v>
      </c>
      <c r="B16" s="39" t="s">
        <v>92</v>
      </c>
      <c r="C16" s="714"/>
      <c r="D16" s="715"/>
      <c r="E16" s="716"/>
      <c r="F16" s="711"/>
      <c r="L16" s="284"/>
      <c r="M16" s="284"/>
    </row>
    <row r="17" spans="1:6" x14ac:dyDescent="0.25">
      <c r="A17" s="709"/>
      <c r="B17" s="32" t="s">
        <v>93</v>
      </c>
      <c r="C17" s="714"/>
      <c r="D17" s="715"/>
      <c r="E17" s="717"/>
      <c r="F17" s="712"/>
    </row>
    <row r="18" spans="1:6" x14ac:dyDescent="0.25">
      <c r="A18" s="708" t="s">
        <v>94</v>
      </c>
      <c r="B18" s="36" t="s">
        <v>2</v>
      </c>
      <c r="C18" s="97"/>
      <c r="D18" s="97"/>
      <c r="E18" s="95"/>
      <c r="F18" s="96"/>
    </row>
    <row r="19" spans="1:6" x14ac:dyDescent="0.25">
      <c r="A19" s="713"/>
      <c r="B19" s="40" t="s">
        <v>95</v>
      </c>
      <c r="C19" s="97"/>
      <c r="D19" s="97"/>
      <c r="E19" s="95"/>
      <c r="F19" s="96"/>
    </row>
    <row r="20" spans="1:6" x14ac:dyDescent="0.25">
      <c r="A20" s="709"/>
      <c r="B20" s="37" t="s">
        <v>96</v>
      </c>
      <c r="C20" s="284">
        <v>9440433.7748344373</v>
      </c>
      <c r="D20" s="97">
        <f>C20*0.029</f>
        <v>273772.57947019872</v>
      </c>
      <c r="E20" s="98">
        <v>1</v>
      </c>
      <c r="F20" s="96">
        <f>D20*E20</f>
        <v>273772.57947019872</v>
      </c>
    </row>
    <row r="21" spans="1:6" x14ac:dyDescent="0.25">
      <c r="A21" s="708" t="s">
        <v>97</v>
      </c>
      <c r="B21" s="36" t="s">
        <v>98</v>
      </c>
      <c r="C21" s="97"/>
      <c r="D21" s="97"/>
      <c r="E21" s="95"/>
      <c r="F21" s="96"/>
    </row>
    <row r="22" spans="1:6" x14ac:dyDescent="0.25">
      <c r="A22" s="709"/>
      <c r="B22" s="37" t="s">
        <v>99</v>
      </c>
      <c r="C22" s="97"/>
      <c r="D22" s="97"/>
      <c r="E22" s="95"/>
      <c r="F22" s="96"/>
    </row>
    <row r="23" spans="1:6" x14ac:dyDescent="0.25">
      <c r="A23" s="708" t="s">
        <v>100</v>
      </c>
      <c r="B23" s="36" t="s">
        <v>101</v>
      </c>
      <c r="C23" s="97"/>
      <c r="D23" s="256"/>
      <c r="E23" s="95"/>
      <c r="F23" s="96"/>
    </row>
    <row r="24" spans="1:6" x14ac:dyDescent="0.25">
      <c r="A24" s="709"/>
      <c r="B24" s="37" t="s">
        <v>102</v>
      </c>
      <c r="C24" s="284">
        <v>9440433.7748344373</v>
      </c>
      <c r="D24" s="97">
        <f>C24*0.002</f>
        <v>18880.867549668874</v>
      </c>
      <c r="E24" s="98">
        <v>1</v>
      </c>
      <c r="F24" s="96">
        <f>D24*E24</f>
        <v>18880.867549668874</v>
      </c>
    </row>
    <row r="25" spans="1:6" x14ac:dyDescent="0.25">
      <c r="A25" s="708" t="s">
        <v>103</v>
      </c>
      <c r="B25" s="36" t="s">
        <v>101</v>
      </c>
      <c r="C25" s="97"/>
      <c r="D25" s="97"/>
      <c r="E25" s="95"/>
      <c r="F25" s="96"/>
    </row>
    <row r="26" spans="1:6" ht="16.5" x14ac:dyDescent="0.25">
      <c r="A26" s="709"/>
      <c r="B26" s="37" t="s">
        <v>104</v>
      </c>
      <c r="C26" s="97"/>
      <c r="D26" s="97"/>
      <c r="E26" s="95"/>
      <c r="F26" s="96"/>
    </row>
    <row r="27" spans="1:6" x14ac:dyDescent="0.25">
      <c r="A27" s="708" t="s">
        <v>105</v>
      </c>
      <c r="B27" s="36" t="s">
        <v>101</v>
      </c>
      <c r="C27" s="97"/>
      <c r="D27" s="97"/>
      <c r="E27" s="95"/>
      <c r="F27" s="96"/>
    </row>
    <row r="28" spans="1:6" ht="16.5" x14ac:dyDescent="0.25">
      <c r="A28" s="709"/>
      <c r="B28" s="37" t="s">
        <v>104</v>
      </c>
      <c r="C28" s="97"/>
      <c r="D28" s="97"/>
      <c r="E28" s="95"/>
      <c r="F28" s="96"/>
    </row>
    <row r="29" spans="1:6" x14ac:dyDescent="0.25">
      <c r="A29" s="708">
        <v>3</v>
      </c>
      <c r="B29" s="39" t="s">
        <v>106</v>
      </c>
      <c r="C29" s="97"/>
      <c r="D29" s="97"/>
      <c r="E29" s="95"/>
      <c r="F29" s="96"/>
    </row>
    <row r="30" spans="1:6" x14ac:dyDescent="0.25">
      <c r="A30" s="709"/>
      <c r="B30" s="32" t="s">
        <v>107</v>
      </c>
      <c r="C30" s="284">
        <v>9440433.7748344373</v>
      </c>
      <c r="D30" s="97">
        <f>C30*0.051</f>
        <v>481462.12251655629</v>
      </c>
      <c r="E30" s="98">
        <v>1</v>
      </c>
      <c r="F30" s="96">
        <f>D30*E30</f>
        <v>481462.12251655629</v>
      </c>
    </row>
    <row r="31" spans="1:6" x14ac:dyDescent="0.25">
      <c r="A31" s="23"/>
      <c r="B31" s="236" t="s">
        <v>66</v>
      </c>
      <c r="C31" s="241" t="s">
        <v>67</v>
      </c>
      <c r="D31" s="242">
        <f>D12+D20+D24+D30+D9</f>
        <v>2851011</v>
      </c>
      <c r="E31" s="242"/>
      <c r="F31" s="242">
        <f>F12+F20+F24+F30+F9</f>
        <v>2851011</v>
      </c>
    </row>
    <row r="32" spans="1:6" x14ac:dyDescent="0.25">
      <c r="A32" s="21"/>
      <c r="B32" s="21"/>
      <c r="C32" s="15"/>
      <c r="D32" s="15"/>
    </row>
    <row r="33" spans="1:8" ht="15" customHeight="1" x14ac:dyDescent="0.25">
      <c r="A33" s="710" t="s">
        <v>108</v>
      </c>
      <c r="B33" s="710"/>
      <c r="C33" s="710"/>
      <c r="D33" s="710"/>
    </row>
    <row r="34" spans="1:8" x14ac:dyDescent="0.25">
      <c r="A34" s="710"/>
      <c r="B34" s="710"/>
      <c r="C34" s="710"/>
      <c r="D34" s="710"/>
      <c r="F34" s="99"/>
    </row>
    <row r="35" spans="1:8" x14ac:dyDescent="0.25">
      <c r="A35" s="710"/>
      <c r="B35" s="710"/>
      <c r="C35" s="710"/>
      <c r="D35" s="710"/>
    </row>
    <row r="36" spans="1:8" ht="15.75" customHeight="1" x14ac:dyDescent="0.25">
      <c r="A36" s="718" t="s">
        <v>167</v>
      </c>
      <c r="B36" s="718"/>
      <c r="C36" s="718"/>
      <c r="D36" s="718"/>
    </row>
    <row r="37" spans="1:8" ht="15.75" x14ac:dyDescent="0.25">
      <c r="A37" s="691" t="s">
        <v>81</v>
      </c>
      <c r="B37" s="691"/>
      <c r="C37" s="691"/>
      <c r="D37" s="691"/>
    </row>
    <row r="38" spans="1:8" ht="15.75" x14ac:dyDescent="0.25">
      <c r="A38" s="691" t="s">
        <v>82</v>
      </c>
      <c r="B38" s="691"/>
      <c r="C38" s="691"/>
      <c r="D38" s="691"/>
    </row>
    <row r="39" spans="1:8" ht="15.75" x14ac:dyDescent="0.25">
      <c r="A39" s="694" t="s">
        <v>64</v>
      </c>
      <c r="B39" s="694"/>
      <c r="C39" s="692" t="s">
        <v>137</v>
      </c>
      <c r="D39" s="692"/>
      <c r="E39" s="87"/>
      <c r="F39" s="87"/>
      <c r="G39" s="61"/>
      <c r="H39" s="61"/>
    </row>
    <row r="40" spans="1:8" ht="15.75" x14ac:dyDescent="0.25">
      <c r="A40" s="88" t="s">
        <v>65</v>
      </c>
      <c r="B40" s="88"/>
      <c r="C40" s="62" t="s">
        <v>168</v>
      </c>
      <c r="D40" s="62"/>
      <c r="E40" s="89"/>
      <c r="F40" s="89"/>
      <c r="G40" s="62"/>
      <c r="H40" s="62"/>
    </row>
    <row r="41" spans="1:8" x14ac:dyDescent="0.25">
      <c r="A41" s="16"/>
      <c r="B41" s="16"/>
      <c r="C41" s="16"/>
      <c r="D41" s="16"/>
    </row>
    <row r="42" spans="1:8" ht="51.75" x14ac:dyDescent="0.25">
      <c r="A42" s="240" t="s">
        <v>69</v>
      </c>
      <c r="B42" s="240" t="s">
        <v>83</v>
      </c>
      <c r="C42" s="41" t="s">
        <v>109</v>
      </c>
      <c r="D42" s="238" t="s">
        <v>110</v>
      </c>
      <c r="E42" s="90" t="s">
        <v>135</v>
      </c>
      <c r="F42" s="91" t="s">
        <v>166</v>
      </c>
    </row>
    <row r="43" spans="1:8" x14ac:dyDescent="0.25">
      <c r="A43" s="42">
        <v>1</v>
      </c>
      <c r="B43" s="42">
        <v>2</v>
      </c>
      <c r="C43" s="43">
        <v>3</v>
      </c>
      <c r="D43" s="44">
        <v>4</v>
      </c>
      <c r="E43" s="43">
        <v>5</v>
      </c>
      <c r="F43" s="44">
        <v>6</v>
      </c>
      <c r="G43" s="92"/>
      <c r="H43" s="92"/>
    </row>
    <row r="44" spans="1:8" x14ac:dyDescent="0.25">
      <c r="A44" s="42"/>
      <c r="B44" s="42"/>
      <c r="C44" s="43"/>
      <c r="D44" s="44"/>
      <c r="E44" s="93"/>
      <c r="F44" s="94"/>
      <c r="G44" s="92"/>
      <c r="H44" s="92"/>
    </row>
    <row r="45" spans="1:8" x14ac:dyDescent="0.25">
      <c r="A45" s="23">
        <v>1</v>
      </c>
      <c r="B45" s="20" t="s">
        <v>84</v>
      </c>
      <c r="C45" s="57" t="s">
        <v>67</v>
      </c>
      <c r="D45" s="45"/>
      <c r="E45" s="95"/>
      <c r="F45" s="96"/>
    </row>
    <row r="46" spans="1:8" x14ac:dyDescent="0.25">
      <c r="A46" s="708" t="s">
        <v>85</v>
      </c>
      <c r="B46" s="36" t="s">
        <v>2</v>
      </c>
      <c r="C46" s="97"/>
      <c r="D46" s="97"/>
      <c r="E46" s="95"/>
      <c r="F46" s="96"/>
    </row>
    <row r="47" spans="1:8" x14ac:dyDescent="0.25">
      <c r="A47" s="709"/>
      <c r="B47" s="37" t="s">
        <v>86</v>
      </c>
      <c r="C47" s="284">
        <v>4168589.2715231786</v>
      </c>
      <c r="D47" s="97">
        <f>C47*0.22</f>
        <v>917089.63973509928</v>
      </c>
      <c r="E47" s="98">
        <v>1</v>
      </c>
      <c r="F47" s="96">
        <f>D47*E47</f>
        <v>917089.63973509928</v>
      </c>
    </row>
    <row r="48" spans="1:8" x14ac:dyDescent="0.25">
      <c r="A48" s="23" t="s">
        <v>87</v>
      </c>
      <c r="B48" s="38" t="s">
        <v>88</v>
      </c>
      <c r="C48" s="242"/>
      <c r="D48" s="242"/>
      <c r="E48" s="95"/>
      <c r="F48" s="96"/>
    </row>
    <row r="49" spans="1:12" x14ac:dyDescent="0.25">
      <c r="A49" s="708" t="s">
        <v>89</v>
      </c>
      <c r="B49" s="36" t="s">
        <v>90</v>
      </c>
      <c r="C49" s="97"/>
      <c r="D49" s="97"/>
      <c r="E49" s="95"/>
      <c r="F49" s="96"/>
    </row>
    <row r="50" spans="1:12" x14ac:dyDescent="0.25">
      <c r="A50" s="709"/>
      <c r="B50" s="37" t="s">
        <v>91</v>
      </c>
      <c r="C50" s="97"/>
      <c r="D50" s="97"/>
      <c r="E50" s="95"/>
      <c r="F50" s="96"/>
    </row>
    <row r="51" spans="1:12" x14ac:dyDescent="0.25">
      <c r="A51" s="708">
        <v>2</v>
      </c>
      <c r="B51" s="39" t="s">
        <v>92</v>
      </c>
      <c r="C51" s="714"/>
      <c r="D51" s="715"/>
      <c r="E51" s="716"/>
      <c r="F51" s="711"/>
    </row>
    <row r="52" spans="1:12" x14ac:dyDescent="0.25">
      <c r="A52" s="709"/>
      <c r="B52" s="32" t="s">
        <v>93</v>
      </c>
      <c r="C52" s="714"/>
      <c r="D52" s="715"/>
      <c r="E52" s="717"/>
      <c r="F52" s="712"/>
    </row>
    <row r="53" spans="1:12" x14ac:dyDescent="0.25">
      <c r="A53" s="708" t="s">
        <v>94</v>
      </c>
      <c r="B53" s="36" t="s">
        <v>2</v>
      </c>
      <c r="C53" s="97"/>
      <c r="D53" s="97"/>
      <c r="E53" s="95"/>
      <c r="F53" s="96"/>
    </row>
    <row r="54" spans="1:12" x14ac:dyDescent="0.25">
      <c r="A54" s="713"/>
      <c r="B54" s="40" t="s">
        <v>95</v>
      </c>
      <c r="C54" s="97"/>
      <c r="D54" s="97"/>
      <c r="E54" s="95"/>
      <c r="F54" s="96"/>
    </row>
    <row r="55" spans="1:12" x14ac:dyDescent="0.25">
      <c r="A55" s="709"/>
      <c r="B55" s="37" t="s">
        <v>96</v>
      </c>
      <c r="C55" s="284">
        <v>4168589.2715231786</v>
      </c>
      <c r="D55" s="97">
        <f>C55*0.029</f>
        <v>120889.08887417219</v>
      </c>
      <c r="E55" s="98">
        <v>1</v>
      </c>
      <c r="F55" s="96">
        <f>D55*E55</f>
        <v>120889.08887417219</v>
      </c>
    </row>
    <row r="56" spans="1:12" x14ac:dyDescent="0.25">
      <c r="A56" s="708" t="s">
        <v>97</v>
      </c>
      <c r="B56" s="36" t="s">
        <v>98</v>
      </c>
      <c r="C56" s="97"/>
      <c r="D56" s="97"/>
      <c r="E56" s="95"/>
      <c r="F56" s="96"/>
    </row>
    <row r="57" spans="1:12" x14ac:dyDescent="0.25">
      <c r="A57" s="709"/>
      <c r="B57" s="37" t="s">
        <v>99</v>
      </c>
      <c r="C57" s="97"/>
      <c r="D57" s="97"/>
      <c r="E57" s="95"/>
      <c r="F57" s="96"/>
    </row>
    <row r="58" spans="1:12" x14ac:dyDescent="0.25">
      <c r="A58" s="708" t="s">
        <v>100</v>
      </c>
      <c r="B58" s="36" t="s">
        <v>101</v>
      </c>
      <c r="C58" s="97"/>
      <c r="D58" s="97"/>
      <c r="E58" s="95"/>
      <c r="F58" s="96"/>
    </row>
    <row r="59" spans="1:12" x14ac:dyDescent="0.25">
      <c r="A59" s="709"/>
      <c r="B59" s="37" t="s">
        <v>102</v>
      </c>
      <c r="C59" s="284">
        <v>4168589.2715231786</v>
      </c>
      <c r="D59" s="97">
        <f>C59*0.002</f>
        <v>8337.1785430463569</v>
      </c>
      <c r="E59" s="98">
        <v>1</v>
      </c>
      <c r="F59" s="96">
        <f>D59*E59</f>
        <v>8337.1785430463569</v>
      </c>
    </row>
    <row r="60" spans="1:12" x14ac:dyDescent="0.25">
      <c r="A60" s="708" t="s">
        <v>103</v>
      </c>
      <c r="B60" s="36" t="s">
        <v>101</v>
      </c>
      <c r="C60" s="97"/>
      <c r="D60" s="97"/>
      <c r="E60" s="95"/>
      <c r="F60" s="96"/>
    </row>
    <row r="61" spans="1:12" ht="16.5" x14ac:dyDescent="0.25">
      <c r="A61" s="709"/>
      <c r="B61" s="37" t="s">
        <v>104</v>
      </c>
      <c r="C61" s="97"/>
      <c r="D61" s="97"/>
      <c r="E61" s="95"/>
      <c r="F61" s="96"/>
    </row>
    <row r="62" spans="1:12" x14ac:dyDescent="0.25">
      <c r="A62" s="708" t="s">
        <v>105</v>
      </c>
      <c r="B62" s="36" t="s">
        <v>101</v>
      </c>
      <c r="C62" s="97"/>
      <c r="D62" s="97"/>
      <c r="E62" s="95"/>
      <c r="F62" s="96"/>
      <c r="L62" s="257"/>
    </row>
    <row r="63" spans="1:12" ht="16.5" x14ac:dyDescent="0.25">
      <c r="A63" s="709"/>
      <c r="B63" s="37" t="s">
        <v>104</v>
      </c>
      <c r="C63" s="97"/>
      <c r="D63" s="97"/>
      <c r="E63" s="95"/>
      <c r="F63" s="96"/>
    </row>
    <row r="64" spans="1:12" x14ac:dyDescent="0.25">
      <c r="A64" s="708">
        <v>3</v>
      </c>
      <c r="B64" s="39" t="s">
        <v>106</v>
      </c>
      <c r="C64" s="97"/>
      <c r="D64" s="97"/>
      <c r="E64" s="95"/>
      <c r="F64" s="96"/>
    </row>
    <row r="65" spans="1:8" x14ac:dyDescent="0.25">
      <c r="A65" s="709"/>
      <c r="B65" s="32" t="s">
        <v>107</v>
      </c>
      <c r="C65" s="284">
        <v>4168589.2715231786</v>
      </c>
      <c r="D65" s="97">
        <f>C65*0.051</f>
        <v>212598.05284768209</v>
      </c>
      <c r="E65" s="98">
        <v>1</v>
      </c>
      <c r="F65" s="96">
        <f>D65*E65</f>
        <v>212598.05284768209</v>
      </c>
    </row>
    <row r="66" spans="1:8" x14ac:dyDescent="0.25">
      <c r="A66" s="23"/>
      <c r="B66" s="236" t="s">
        <v>66</v>
      </c>
      <c r="C66" s="241" t="s">
        <v>67</v>
      </c>
      <c r="D66" s="242">
        <f>D47+D55+D59+D65+D44</f>
        <v>1258913.96</v>
      </c>
      <c r="E66" s="242"/>
      <c r="F66" s="242">
        <f>F47+F55+F59+F65+F44</f>
        <v>1258913.96</v>
      </c>
    </row>
    <row r="67" spans="1:8" x14ac:dyDescent="0.25">
      <c r="A67" s="21"/>
      <c r="B67" s="21"/>
      <c r="C67" s="15"/>
      <c r="D67" s="15"/>
    </row>
    <row r="68" spans="1:8" ht="15" customHeight="1" x14ac:dyDescent="0.25">
      <c r="A68" s="710" t="s">
        <v>108</v>
      </c>
      <c r="B68" s="710"/>
      <c r="C68" s="710"/>
      <c r="D68" s="710"/>
    </row>
    <row r="69" spans="1:8" x14ac:dyDescent="0.25">
      <c r="A69" s="710"/>
      <c r="B69" s="710"/>
      <c r="C69" s="710"/>
      <c r="D69" s="710"/>
      <c r="F69" s="99"/>
    </row>
    <row r="70" spans="1:8" x14ac:dyDescent="0.25">
      <c r="A70" s="710"/>
      <c r="B70" s="710"/>
      <c r="C70" s="710"/>
      <c r="D70" s="710"/>
    </row>
    <row r="71" spans="1:8" ht="15.75" customHeight="1" x14ac:dyDescent="0.25">
      <c r="A71" s="718" t="s">
        <v>169</v>
      </c>
      <c r="B71" s="718"/>
      <c r="C71" s="718"/>
      <c r="D71" s="718"/>
    </row>
    <row r="72" spans="1:8" ht="15.75" x14ac:dyDescent="0.25">
      <c r="A72" s="691" t="s">
        <v>81</v>
      </c>
      <c r="B72" s="691"/>
      <c r="C72" s="691"/>
      <c r="D72" s="691"/>
    </row>
    <row r="73" spans="1:8" ht="15.75" x14ac:dyDescent="0.25">
      <c r="A73" s="691" t="s">
        <v>82</v>
      </c>
      <c r="B73" s="691"/>
      <c r="C73" s="691"/>
      <c r="D73" s="691"/>
    </row>
    <row r="74" spans="1:8" ht="15.75" x14ac:dyDescent="0.25">
      <c r="A74" s="694" t="s">
        <v>64</v>
      </c>
      <c r="B74" s="694"/>
      <c r="C74" s="692" t="s">
        <v>137</v>
      </c>
      <c r="D74" s="692"/>
      <c r="E74" s="87"/>
      <c r="F74" s="87"/>
      <c r="G74" s="61"/>
      <c r="H74" s="61"/>
    </row>
    <row r="75" spans="1:8" ht="15.75" x14ac:dyDescent="0.25">
      <c r="A75" s="88" t="s">
        <v>65</v>
      </c>
      <c r="B75" s="88"/>
      <c r="C75" s="62" t="s">
        <v>146</v>
      </c>
      <c r="D75" s="62"/>
      <c r="E75" s="89"/>
      <c r="F75" s="89"/>
      <c r="G75" s="62"/>
      <c r="H75" s="62"/>
    </row>
    <row r="76" spans="1:8" x14ac:dyDescent="0.25">
      <c r="A76" s="16"/>
      <c r="B76" s="16"/>
      <c r="C76" s="16"/>
      <c r="D76" s="16"/>
    </row>
    <row r="77" spans="1:8" ht="51.75" x14ac:dyDescent="0.25">
      <c r="A77" s="240" t="s">
        <v>69</v>
      </c>
      <c r="B77" s="240" t="s">
        <v>83</v>
      </c>
      <c r="C77" s="41" t="s">
        <v>109</v>
      </c>
      <c r="D77" s="238" t="s">
        <v>110</v>
      </c>
      <c r="E77" s="90" t="s">
        <v>135</v>
      </c>
      <c r="F77" s="91" t="s">
        <v>166</v>
      </c>
    </row>
    <row r="78" spans="1:8" x14ac:dyDescent="0.25">
      <c r="A78" s="42">
        <v>1</v>
      </c>
      <c r="B78" s="42">
        <v>2</v>
      </c>
      <c r="C78" s="43">
        <v>3</v>
      </c>
      <c r="D78" s="44">
        <v>4</v>
      </c>
      <c r="E78" s="43">
        <v>5</v>
      </c>
      <c r="F78" s="44">
        <v>6</v>
      </c>
      <c r="G78" s="92"/>
      <c r="H78" s="92"/>
    </row>
    <row r="79" spans="1:8" x14ac:dyDescent="0.25">
      <c r="A79" s="42"/>
      <c r="B79" s="42"/>
      <c r="C79" s="43"/>
      <c r="D79" s="44"/>
      <c r="E79" s="93"/>
      <c r="F79" s="94"/>
      <c r="G79" s="92"/>
      <c r="H79" s="92"/>
    </row>
    <row r="80" spans="1:8" x14ac:dyDescent="0.25">
      <c r="A80" s="23">
        <v>1</v>
      </c>
      <c r="B80" s="20" t="s">
        <v>84</v>
      </c>
      <c r="C80" s="57" t="s">
        <v>67</v>
      </c>
      <c r="D80" s="45"/>
      <c r="E80" s="95"/>
      <c r="F80" s="96"/>
    </row>
    <row r="81" spans="1:6" x14ac:dyDescent="0.25">
      <c r="A81" s="708" t="s">
        <v>85</v>
      </c>
      <c r="B81" s="36" t="s">
        <v>2</v>
      </c>
      <c r="C81" s="97"/>
      <c r="D81" s="97"/>
      <c r="E81" s="95"/>
      <c r="F81" s="96"/>
    </row>
    <row r="82" spans="1:6" x14ac:dyDescent="0.25">
      <c r="A82" s="709"/>
      <c r="B82" s="37" t="s">
        <v>86</v>
      </c>
      <c r="C82" s="284">
        <v>329370.99337748339</v>
      </c>
      <c r="D82" s="97">
        <f>C82*0.22</f>
        <v>72461.618543046352</v>
      </c>
      <c r="E82" s="98">
        <v>1</v>
      </c>
      <c r="F82" s="96">
        <f>D82*E82</f>
        <v>72461.618543046352</v>
      </c>
    </row>
    <row r="83" spans="1:6" x14ac:dyDescent="0.25">
      <c r="A83" s="23" t="s">
        <v>87</v>
      </c>
      <c r="B83" s="38" t="s">
        <v>88</v>
      </c>
      <c r="C83" s="242"/>
      <c r="D83" s="242"/>
      <c r="E83" s="95"/>
      <c r="F83" s="96"/>
    </row>
    <row r="84" spans="1:6" x14ac:dyDescent="0.25">
      <c r="A84" s="708" t="s">
        <v>89</v>
      </c>
      <c r="B84" s="36" t="s">
        <v>90</v>
      </c>
      <c r="C84" s="97"/>
      <c r="D84" s="97"/>
      <c r="E84" s="95"/>
      <c r="F84" s="96"/>
    </row>
    <row r="85" spans="1:6" x14ac:dyDescent="0.25">
      <c r="A85" s="709"/>
      <c r="B85" s="37" t="s">
        <v>91</v>
      </c>
      <c r="C85" s="97"/>
      <c r="D85" s="97"/>
      <c r="E85" s="95"/>
      <c r="F85" s="96"/>
    </row>
    <row r="86" spans="1:6" x14ac:dyDescent="0.25">
      <c r="A86" s="708">
        <v>2</v>
      </c>
      <c r="B86" s="39" t="s">
        <v>92</v>
      </c>
      <c r="C86" s="714"/>
      <c r="D86" s="715"/>
      <c r="E86" s="716"/>
      <c r="F86" s="711"/>
    </row>
    <row r="87" spans="1:6" x14ac:dyDescent="0.25">
      <c r="A87" s="709"/>
      <c r="B87" s="32" t="s">
        <v>93</v>
      </c>
      <c r="C87" s="714"/>
      <c r="D87" s="715"/>
      <c r="E87" s="717"/>
      <c r="F87" s="712"/>
    </row>
    <row r="88" spans="1:6" x14ac:dyDescent="0.25">
      <c r="A88" s="708" t="s">
        <v>94</v>
      </c>
      <c r="B88" s="36" t="s">
        <v>2</v>
      </c>
      <c r="C88" s="97"/>
      <c r="D88" s="97"/>
      <c r="E88" s="95"/>
      <c r="F88" s="96"/>
    </row>
    <row r="89" spans="1:6" x14ac:dyDescent="0.25">
      <c r="A89" s="713"/>
      <c r="B89" s="40" t="s">
        <v>95</v>
      </c>
      <c r="C89" s="97"/>
      <c r="D89" s="97"/>
      <c r="E89" s="95"/>
      <c r="F89" s="96"/>
    </row>
    <row r="90" spans="1:6" x14ac:dyDescent="0.25">
      <c r="A90" s="709"/>
      <c r="B90" s="37" t="s">
        <v>96</v>
      </c>
      <c r="C90" s="284">
        <v>329370.99337748339</v>
      </c>
      <c r="D90" s="97">
        <f>C90*0.029</f>
        <v>9551.7588079470188</v>
      </c>
      <c r="E90" s="98">
        <v>1</v>
      </c>
      <c r="F90" s="96">
        <f>D90*E90</f>
        <v>9551.7588079470188</v>
      </c>
    </row>
    <row r="91" spans="1:6" x14ac:dyDescent="0.25">
      <c r="A91" s="708" t="s">
        <v>97</v>
      </c>
      <c r="B91" s="36" t="s">
        <v>98</v>
      </c>
      <c r="C91" s="97"/>
      <c r="D91" s="97"/>
      <c r="E91" s="95"/>
      <c r="F91" s="96"/>
    </row>
    <row r="92" spans="1:6" x14ac:dyDescent="0.25">
      <c r="A92" s="709"/>
      <c r="B92" s="37" t="s">
        <v>99</v>
      </c>
      <c r="C92" s="97"/>
      <c r="D92" s="97"/>
      <c r="E92" s="95"/>
      <c r="F92" s="96"/>
    </row>
    <row r="93" spans="1:6" x14ac:dyDescent="0.25">
      <c r="A93" s="708" t="s">
        <v>100</v>
      </c>
      <c r="B93" s="36" t="s">
        <v>101</v>
      </c>
      <c r="C93" s="97"/>
      <c r="D93" s="97"/>
      <c r="E93" s="95"/>
      <c r="F93" s="96"/>
    </row>
    <row r="94" spans="1:6" x14ac:dyDescent="0.25">
      <c r="A94" s="709"/>
      <c r="B94" s="37" t="s">
        <v>102</v>
      </c>
      <c r="C94" s="284">
        <v>329370.99337748339</v>
      </c>
      <c r="D94" s="97">
        <f>C94*0.002</f>
        <v>658.74198675496677</v>
      </c>
      <c r="E94" s="98">
        <v>1</v>
      </c>
      <c r="F94" s="96">
        <f>D94*E94</f>
        <v>658.74198675496677</v>
      </c>
    </row>
    <row r="95" spans="1:6" x14ac:dyDescent="0.25">
      <c r="A95" s="708" t="s">
        <v>103</v>
      </c>
      <c r="B95" s="36" t="s">
        <v>101</v>
      </c>
      <c r="C95" s="97"/>
      <c r="D95" s="97"/>
      <c r="E95" s="95"/>
      <c r="F95" s="96"/>
    </row>
    <row r="96" spans="1:6" ht="16.5" x14ac:dyDescent="0.25">
      <c r="A96" s="709"/>
      <c r="B96" s="37" t="s">
        <v>104</v>
      </c>
      <c r="C96" s="97"/>
      <c r="D96" s="97"/>
      <c r="E96" s="95"/>
      <c r="F96" s="96"/>
    </row>
    <row r="97" spans="1:10" x14ac:dyDescent="0.25">
      <c r="A97" s="708" t="s">
        <v>105</v>
      </c>
      <c r="B97" s="36" t="s">
        <v>101</v>
      </c>
      <c r="C97" s="97"/>
      <c r="D97" s="97"/>
      <c r="E97" s="95"/>
      <c r="F97" s="96"/>
    </row>
    <row r="98" spans="1:10" ht="16.5" x14ac:dyDescent="0.25">
      <c r="A98" s="709"/>
      <c r="B98" s="37" t="s">
        <v>104</v>
      </c>
      <c r="C98" s="97"/>
      <c r="D98" s="97"/>
      <c r="E98" s="95"/>
      <c r="F98" s="96"/>
    </row>
    <row r="99" spans="1:10" x14ac:dyDescent="0.25">
      <c r="A99" s="708">
        <v>3</v>
      </c>
      <c r="B99" s="39" t="s">
        <v>106</v>
      </c>
      <c r="C99" s="97"/>
      <c r="D99" s="97"/>
      <c r="E99" s="95"/>
      <c r="F99" s="96"/>
    </row>
    <row r="100" spans="1:10" x14ac:dyDescent="0.25">
      <c r="A100" s="709"/>
      <c r="B100" s="32" t="s">
        <v>107</v>
      </c>
      <c r="C100" s="284">
        <v>329370.99337748339</v>
      </c>
      <c r="D100" s="97">
        <f>C100*0.051</f>
        <v>16797.92066225165</v>
      </c>
      <c r="E100" s="98">
        <v>1</v>
      </c>
      <c r="F100" s="96">
        <f>D100*E100</f>
        <v>16797.92066225165</v>
      </c>
    </row>
    <row r="101" spans="1:10" x14ac:dyDescent="0.25">
      <c r="A101" s="23"/>
      <c r="B101" s="236" t="s">
        <v>66</v>
      </c>
      <c r="C101" s="241" t="s">
        <v>67</v>
      </c>
      <c r="D101" s="242">
        <f>D82+D90+D94+D100+D79</f>
        <v>99470.039999999979</v>
      </c>
      <c r="E101" s="242"/>
      <c r="F101" s="242">
        <f>F82+F90+F94+F100+F79</f>
        <v>99470.039999999979</v>
      </c>
    </row>
    <row r="102" spans="1:10" x14ac:dyDescent="0.25">
      <c r="A102" s="21"/>
      <c r="B102" s="21"/>
      <c r="C102" s="15"/>
      <c r="D102" s="15"/>
    </row>
    <row r="103" spans="1:10" ht="15" customHeight="1" x14ac:dyDescent="0.25">
      <c r="A103" s="710" t="s">
        <v>108</v>
      </c>
      <c r="B103" s="710"/>
      <c r="C103" s="710"/>
      <c r="D103" s="710"/>
      <c r="F103" s="99"/>
    </row>
    <row r="104" spans="1:10" x14ac:dyDescent="0.25">
      <c r="A104" s="710"/>
      <c r="B104" s="710"/>
      <c r="C104" s="710"/>
      <c r="D104" s="710"/>
      <c r="F104" s="99"/>
      <c r="J104" s="205"/>
    </row>
    <row r="105" spans="1:10" x14ac:dyDescent="0.25">
      <c r="A105" s="710"/>
      <c r="B105" s="710"/>
      <c r="C105" s="710"/>
      <c r="D105" s="710"/>
      <c r="J105" s="258"/>
    </row>
    <row r="107" spans="1:10" ht="15.75" customHeight="1" x14ac:dyDescent="0.25"/>
    <row r="111" spans="1:10" ht="32.25" customHeight="1" x14ac:dyDescent="0.25"/>
    <row r="139" ht="15" customHeight="1" x14ac:dyDescent="0.25"/>
    <row r="143" ht="15.75" customHeight="1" x14ac:dyDescent="0.25"/>
    <row r="147" ht="60" customHeight="1" x14ac:dyDescent="0.25"/>
    <row r="175" ht="15" customHeight="1" x14ac:dyDescent="0.25"/>
  </sheetData>
  <mergeCells count="57">
    <mergeCell ref="A4:B4"/>
    <mergeCell ref="C4:D4"/>
    <mergeCell ref="A1:D1"/>
    <mergeCell ref="A2:D2"/>
    <mergeCell ref="A3:D3"/>
    <mergeCell ref="A14:A15"/>
    <mergeCell ref="A11:A12"/>
    <mergeCell ref="A21:A22"/>
    <mergeCell ref="A16:A17"/>
    <mergeCell ref="C16:C17"/>
    <mergeCell ref="E16:E17"/>
    <mergeCell ref="F16:F17"/>
    <mergeCell ref="A36:D36"/>
    <mergeCell ref="A37:D37"/>
    <mergeCell ref="A38:D38"/>
    <mergeCell ref="D16:D17"/>
    <mergeCell ref="A18:A20"/>
    <mergeCell ref="A23:A24"/>
    <mergeCell ref="A25:A26"/>
    <mergeCell ref="A33:D35"/>
    <mergeCell ref="A27:A28"/>
    <mergeCell ref="A29:A30"/>
    <mergeCell ref="A39:B39"/>
    <mergeCell ref="C39:D39"/>
    <mergeCell ref="A46:A47"/>
    <mergeCell ref="A49:A50"/>
    <mergeCell ref="A51:A52"/>
    <mergeCell ref="C51:C52"/>
    <mergeCell ref="D51:D52"/>
    <mergeCell ref="E51:E52"/>
    <mergeCell ref="F51:F52"/>
    <mergeCell ref="A53:A55"/>
    <mergeCell ref="A56:A57"/>
    <mergeCell ref="A58:A59"/>
    <mergeCell ref="A60:A61"/>
    <mergeCell ref="A62:A63"/>
    <mergeCell ref="A64:A65"/>
    <mergeCell ref="A68:D70"/>
    <mergeCell ref="A71:D71"/>
    <mergeCell ref="A72:D72"/>
    <mergeCell ref="A73:D73"/>
    <mergeCell ref="A74:B74"/>
    <mergeCell ref="C74:D74"/>
    <mergeCell ref="A81:A82"/>
    <mergeCell ref="A84:A85"/>
    <mergeCell ref="A86:A87"/>
    <mergeCell ref="C86:C87"/>
    <mergeCell ref="D86:D87"/>
    <mergeCell ref="E86:E87"/>
    <mergeCell ref="A97:A98"/>
    <mergeCell ref="A99:A100"/>
    <mergeCell ref="A103:D105"/>
    <mergeCell ref="F86:F87"/>
    <mergeCell ref="A88:A90"/>
    <mergeCell ref="A91:A92"/>
    <mergeCell ref="A93:A94"/>
    <mergeCell ref="A95:A96"/>
  </mergeCells>
  <pageMargins left="0.7" right="0.7" top="0.75" bottom="0.75" header="0.3" footer="0.3"/>
  <pageSetup paperSize="9" scale="63" orientation="portrait" r:id="rId1"/>
  <rowBreaks count="2" manualBreakCount="2">
    <brk id="70" max="9" man="1"/>
    <brk id="1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topLeftCell="A13" zoomScale="130" zoomScaleSheetLayoutView="130" workbookViewId="0">
      <selection activeCell="E10" sqref="E10"/>
    </sheetView>
  </sheetViews>
  <sheetFormatPr defaultRowHeight="15" x14ac:dyDescent="0.25"/>
  <cols>
    <col min="1" max="1" width="11.5703125" customWidth="1"/>
    <col min="2" max="2" width="28.28515625" customWidth="1"/>
    <col min="3" max="3" width="17.7109375" bestFit="1" customWidth="1"/>
    <col min="4" max="4" width="14.5703125" bestFit="1" customWidth="1"/>
    <col min="5" max="5" width="24.28515625" customWidth="1"/>
  </cols>
  <sheetData>
    <row r="1" spans="1:6" ht="15.75" x14ac:dyDescent="0.25">
      <c r="A1" s="691" t="s">
        <v>155</v>
      </c>
      <c r="B1" s="691"/>
      <c r="C1" s="691"/>
      <c r="D1" s="691"/>
      <c r="E1" s="691"/>
    </row>
    <row r="2" spans="1:6" x14ac:dyDescent="0.25">
      <c r="A2" s="13"/>
      <c r="B2" s="13"/>
      <c r="C2" s="13"/>
      <c r="D2" s="13"/>
      <c r="E2" s="13"/>
    </row>
    <row r="3" spans="1:6" ht="15.75" x14ac:dyDescent="0.25">
      <c r="A3" s="72" t="s">
        <v>64</v>
      </c>
      <c r="B3" s="72"/>
      <c r="C3" s="74"/>
      <c r="D3" s="74" t="s">
        <v>157</v>
      </c>
      <c r="E3" s="74"/>
    </row>
    <row r="4" spans="1:6" x14ac:dyDescent="0.25">
      <c r="A4" s="13"/>
      <c r="B4" s="13"/>
      <c r="C4" s="13"/>
      <c r="D4" s="13"/>
      <c r="E4" s="13"/>
    </row>
    <row r="5" spans="1:6" ht="63" customHeight="1" x14ac:dyDescent="0.25">
      <c r="A5" s="694" t="s">
        <v>65</v>
      </c>
      <c r="B5" s="694"/>
      <c r="C5" s="720" t="s">
        <v>7</v>
      </c>
      <c r="D5" s="720"/>
      <c r="E5" s="720"/>
      <c r="F5" s="75"/>
    </row>
    <row r="6" spans="1:6" x14ac:dyDescent="0.25">
      <c r="A6" s="15"/>
      <c r="B6" s="15"/>
      <c r="C6" s="15"/>
      <c r="D6" s="15"/>
      <c r="E6" s="15"/>
    </row>
    <row r="7" spans="1:6" ht="44.25" customHeight="1" x14ac:dyDescent="0.25">
      <c r="A7" s="18" t="s">
        <v>69</v>
      </c>
      <c r="B7" s="18" t="s">
        <v>75</v>
      </c>
      <c r="C7" s="18" t="s">
        <v>111</v>
      </c>
      <c r="D7" s="18" t="s">
        <v>112</v>
      </c>
      <c r="E7" s="33" t="s">
        <v>113</v>
      </c>
    </row>
    <row r="8" spans="1:6" x14ac:dyDescent="0.25">
      <c r="A8" s="19">
        <v>1</v>
      </c>
      <c r="B8" s="19">
        <v>2</v>
      </c>
      <c r="C8" s="19">
        <v>3</v>
      </c>
      <c r="D8" s="19">
        <v>4</v>
      </c>
      <c r="E8" s="29">
        <v>5</v>
      </c>
    </row>
    <row r="9" spans="1:6" ht="30" x14ac:dyDescent="0.25">
      <c r="A9" s="25">
        <v>1</v>
      </c>
      <c r="B9" s="76" t="s">
        <v>158</v>
      </c>
      <c r="C9" s="24">
        <v>831</v>
      </c>
      <c r="D9" s="71"/>
      <c r="E9" s="206">
        <f>таб1!DF101</f>
        <v>0</v>
      </c>
    </row>
    <row r="10" spans="1:6" ht="30" x14ac:dyDescent="0.25">
      <c r="A10" s="25">
        <v>2</v>
      </c>
      <c r="B10" s="76" t="s">
        <v>158</v>
      </c>
      <c r="C10" s="24">
        <v>851</v>
      </c>
      <c r="D10" s="71"/>
      <c r="E10" s="45"/>
    </row>
    <row r="11" spans="1:6" ht="30" x14ac:dyDescent="0.25">
      <c r="A11" s="25">
        <v>3</v>
      </c>
      <c r="B11" s="76" t="s">
        <v>158</v>
      </c>
      <c r="C11" s="24">
        <v>853</v>
      </c>
      <c r="D11" s="71"/>
      <c r="E11" s="206">
        <f>таб1!DF94</f>
        <v>0</v>
      </c>
    </row>
    <row r="12" spans="1:6" x14ac:dyDescent="0.25">
      <c r="A12" s="32"/>
      <c r="B12" s="22" t="s">
        <v>66</v>
      </c>
      <c r="C12" s="22"/>
      <c r="D12" s="23" t="s">
        <v>67</v>
      </c>
      <c r="E12" s="30">
        <f>SUM(E9:E11)</f>
        <v>0</v>
      </c>
    </row>
    <row r="14" spans="1:6" ht="15.75" x14ac:dyDescent="0.25">
      <c r="A14" s="691" t="s">
        <v>160</v>
      </c>
      <c r="B14" s="691"/>
      <c r="C14" s="691"/>
      <c r="D14" s="691"/>
      <c r="E14" s="691"/>
    </row>
    <row r="15" spans="1:6" x14ac:dyDescent="0.25">
      <c r="A15" s="13"/>
      <c r="B15" s="13"/>
      <c r="C15" s="13"/>
      <c r="D15" s="13"/>
      <c r="E15" s="13"/>
    </row>
    <row r="16" spans="1:6" ht="15.75" x14ac:dyDescent="0.25">
      <c r="A16" s="81" t="s">
        <v>64</v>
      </c>
      <c r="B16" s="81"/>
      <c r="C16" s="74"/>
      <c r="D16" s="74">
        <v>853</v>
      </c>
      <c r="E16" s="74"/>
    </row>
    <row r="17" spans="1:5" x14ac:dyDescent="0.25">
      <c r="A17" s="13"/>
      <c r="B17" s="13"/>
      <c r="C17" s="13"/>
      <c r="D17" s="13"/>
      <c r="E17" s="13"/>
    </row>
    <row r="18" spans="1:5" ht="15.75" x14ac:dyDescent="0.25">
      <c r="A18" s="694" t="s">
        <v>65</v>
      </c>
      <c r="B18" s="694"/>
      <c r="C18" s="720" t="s">
        <v>174</v>
      </c>
      <c r="D18" s="720"/>
      <c r="E18" s="720"/>
    </row>
    <row r="19" spans="1:5" x14ac:dyDescent="0.25">
      <c r="A19" s="15"/>
      <c r="B19" s="15"/>
      <c r="C19" s="15"/>
      <c r="D19" s="15"/>
      <c r="E19" s="15"/>
    </row>
    <row r="20" spans="1:5" ht="38.25" x14ac:dyDescent="0.25">
      <c r="A20" s="82" t="s">
        <v>69</v>
      </c>
      <c r="B20" s="82" t="s">
        <v>75</v>
      </c>
      <c r="C20" s="82" t="s">
        <v>111</v>
      </c>
      <c r="D20" s="82" t="s">
        <v>112</v>
      </c>
      <c r="E20" s="80" t="s">
        <v>113</v>
      </c>
    </row>
    <row r="21" spans="1:5" x14ac:dyDescent="0.25">
      <c r="A21" s="79">
        <v>1</v>
      </c>
      <c r="B21" s="79">
        <v>2</v>
      </c>
      <c r="C21" s="79">
        <v>3</v>
      </c>
      <c r="D21" s="79">
        <v>4</v>
      </c>
      <c r="E21" s="51">
        <v>5</v>
      </c>
    </row>
    <row r="22" spans="1:5" ht="30" x14ac:dyDescent="0.25">
      <c r="A22" s="25">
        <v>1</v>
      </c>
      <c r="B22" s="76" t="s">
        <v>158</v>
      </c>
      <c r="C22" s="24">
        <v>831</v>
      </c>
      <c r="D22" s="78"/>
      <c r="E22" s="206">
        <f>таб1!DF102</f>
        <v>6673.36</v>
      </c>
    </row>
    <row r="23" spans="1:5" ht="30" x14ac:dyDescent="0.25">
      <c r="A23" s="25">
        <v>2</v>
      </c>
      <c r="B23" s="76" t="s">
        <v>158</v>
      </c>
      <c r="C23" s="24">
        <v>852</v>
      </c>
      <c r="D23" s="124"/>
      <c r="E23" s="206">
        <f>таб1!DF91</f>
        <v>0</v>
      </c>
    </row>
    <row r="24" spans="1:5" ht="30" x14ac:dyDescent="0.25">
      <c r="A24" s="25">
        <v>3</v>
      </c>
      <c r="B24" s="76" t="s">
        <v>158</v>
      </c>
      <c r="C24" s="24">
        <v>853</v>
      </c>
      <c r="D24" s="124"/>
      <c r="E24" s="45"/>
    </row>
    <row r="25" spans="1:5" x14ac:dyDescent="0.25">
      <c r="A25" s="32"/>
      <c r="B25" s="78" t="s">
        <v>66</v>
      </c>
      <c r="C25" s="78"/>
      <c r="D25" s="23" t="s">
        <v>67</v>
      </c>
      <c r="E25" s="45">
        <f>E24+E23+E22</f>
        <v>6673.36</v>
      </c>
    </row>
  </sheetData>
  <mergeCells count="6">
    <mergeCell ref="A5:B5"/>
    <mergeCell ref="A1:E1"/>
    <mergeCell ref="C5:E5"/>
    <mergeCell ref="A14:E14"/>
    <mergeCell ref="A18:B18"/>
    <mergeCell ref="C18:E18"/>
  </mergeCells>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2"/>
  <sheetViews>
    <sheetView view="pageBreakPreview" topLeftCell="A68" zoomScaleNormal="100" zoomScaleSheetLayoutView="100" workbookViewId="0">
      <selection activeCell="AD33" sqref="AD33"/>
    </sheetView>
  </sheetViews>
  <sheetFormatPr defaultColWidth="1.140625" defaultRowHeight="12.75" x14ac:dyDescent="0.2"/>
  <cols>
    <col min="1" max="1" width="9" style="15" customWidth="1"/>
    <col min="2" max="2" width="35" style="15" customWidth="1"/>
    <col min="3" max="3" width="13.140625" style="47" customWidth="1"/>
    <col min="4" max="4" width="14.42578125" style="47" customWidth="1"/>
    <col min="5" max="5" width="12" style="47" customWidth="1"/>
    <col min="6" max="6" width="14.7109375" style="47" bestFit="1" customWidth="1"/>
    <col min="7" max="7" width="20.140625" style="15" customWidth="1"/>
    <col min="8" max="8" width="11.7109375" style="166" customWidth="1"/>
    <col min="9" max="9" width="1.140625" style="15"/>
    <col min="10" max="10" width="4.42578125" style="15" bestFit="1" customWidth="1"/>
    <col min="11" max="29" width="1.140625" style="15"/>
    <col min="30" max="30" width="11.140625" style="15" bestFit="1" customWidth="1"/>
    <col min="31" max="32" width="1.140625" style="15"/>
    <col min="33" max="33" width="2.28515625" style="15" bestFit="1" customWidth="1"/>
    <col min="34" max="16384" width="1.140625" style="15"/>
  </cols>
  <sheetData>
    <row r="1" spans="1:8" s="159" customFormat="1" ht="15.75" x14ac:dyDescent="0.25">
      <c r="A1" s="691" t="s">
        <v>147</v>
      </c>
      <c r="B1" s="691"/>
      <c r="C1" s="691"/>
      <c r="D1" s="691"/>
      <c r="E1" s="691"/>
      <c r="F1" s="691"/>
      <c r="H1" s="163"/>
    </row>
    <row r="2" spans="1:8" s="14" customFormat="1" ht="9.75" x14ac:dyDescent="0.2">
      <c r="A2" s="13"/>
      <c r="B2" s="13"/>
      <c r="C2" s="46"/>
      <c r="D2" s="46"/>
      <c r="E2" s="46"/>
      <c r="F2" s="46"/>
      <c r="H2" s="164"/>
    </row>
    <row r="3" spans="1:8" s="159" customFormat="1" ht="15.75" x14ac:dyDescent="0.25">
      <c r="A3" s="694" t="s">
        <v>64</v>
      </c>
      <c r="B3" s="694"/>
      <c r="C3" s="740" t="s">
        <v>127</v>
      </c>
      <c r="D3" s="740"/>
      <c r="E3" s="740"/>
      <c r="F3" s="740"/>
      <c r="H3" s="163"/>
    </row>
    <row r="4" spans="1:8" s="159" customFormat="1" ht="15.75" x14ac:dyDescent="0.25">
      <c r="A4" s="694" t="s">
        <v>65</v>
      </c>
      <c r="B4" s="694"/>
      <c r="C4" s="737" t="s">
        <v>128</v>
      </c>
      <c r="D4" s="736"/>
      <c r="E4" s="736"/>
      <c r="F4" s="736"/>
      <c r="H4" s="163"/>
    </row>
    <row r="5" spans="1:8" s="159" customFormat="1" ht="15.75" x14ac:dyDescent="0.25">
      <c r="B5" s="165"/>
      <c r="C5" s="162"/>
      <c r="D5" s="162"/>
      <c r="E5" s="162"/>
      <c r="F5" s="162"/>
      <c r="H5" s="163"/>
    </row>
    <row r="6" spans="1:8" s="159" customFormat="1" ht="15.75" x14ac:dyDescent="0.25">
      <c r="A6" s="691" t="s">
        <v>148</v>
      </c>
      <c r="B6" s="691"/>
      <c r="C6" s="691"/>
      <c r="D6" s="691"/>
      <c r="E6" s="691"/>
      <c r="F6" s="691"/>
      <c r="H6" s="163"/>
    </row>
    <row r="8" spans="1:8" ht="25.5" x14ac:dyDescent="0.2">
      <c r="A8" s="51" t="s">
        <v>69</v>
      </c>
      <c r="B8" s="51" t="s">
        <v>75</v>
      </c>
      <c r="C8" s="155" t="s">
        <v>116</v>
      </c>
      <c r="D8" s="155" t="s">
        <v>115</v>
      </c>
      <c r="E8" s="155" t="s">
        <v>114</v>
      </c>
      <c r="F8" s="155" t="s">
        <v>80</v>
      </c>
    </row>
    <row r="9" spans="1:8" x14ac:dyDescent="0.2">
      <c r="A9" s="51">
        <v>1</v>
      </c>
      <c r="B9" s="51">
        <v>2</v>
      </c>
      <c r="C9" s="155">
        <v>3</v>
      </c>
      <c r="D9" s="155">
        <v>4</v>
      </c>
      <c r="E9" s="155">
        <v>5</v>
      </c>
      <c r="F9" s="155">
        <v>6</v>
      </c>
    </row>
    <row r="10" spans="1:8" x14ac:dyDescent="0.2">
      <c r="A10" s="45">
        <v>1</v>
      </c>
      <c r="B10" s="52" t="s">
        <v>126</v>
      </c>
      <c r="C10" s="48">
        <v>1</v>
      </c>
      <c r="D10" s="48">
        <v>12</v>
      </c>
      <c r="E10" s="69">
        <f>F10/D10</f>
        <v>816.49166666666667</v>
      </c>
      <c r="F10" s="69">
        <f>10469-671.1</f>
        <v>9797.9</v>
      </c>
      <c r="G10" s="328">
        <f>F11-F10</f>
        <v>0</v>
      </c>
    </row>
    <row r="11" spans="1:8" x14ac:dyDescent="0.2">
      <c r="A11" s="52"/>
      <c r="B11" s="45" t="s">
        <v>66</v>
      </c>
      <c r="C11" s="50" t="s">
        <v>67</v>
      </c>
      <c r="D11" s="50" t="s">
        <v>67</v>
      </c>
      <c r="E11" s="50" t="s">
        <v>67</v>
      </c>
      <c r="F11" s="330">
        <f>таб1!DF110</f>
        <v>9797.9</v>
      </c>
      <c r="G11" s="166" t="b">
        <f>ROUND(F11-F10,2)=0</f>
        <v>1</v>
      </c>
      <c r="H11" s="166">
        <v>221</v>
      </c>
    </row>
    <row r="12" spans="1:8" s="12" customFormat="1" ht="15.75" x14ac:dyDescent="0.25">
      <c r="C12" s="49"/>
      <c r="D12" s="49"/>
      <c r="E12" s="49"/>
      <c r="F12" s="49"/>
      <c r="H12" s="167"/>
    </row>
    <row r="13" spans="1:8" s="159" customFormat="1" ht="56.25" customHeight="1" x14ac:dyDescent="0.25">
      <c r="A13" s="694" t="s">
        <v>65</v>
      </c>
      <c r="B13" s="694"/>
      <c r="C13" s="736" t="s">
        <v>7</v>
      </c>
      <c r="D13" s="736"/>
      <c r="E13" s="736"/>
      <c r="F13" s="736"/>
      <c r="H13" s="163"/>
    </row>
    <row r="14" spans="1:8" s="159" customFormat="1" ht="15.75" x14ac:dyDescent="0.25">
      <c r="B14" s="158"/>
      <c r="C14" s="162"/>
      <c r="D14" s="162"/>
      <c r="E14" s="162"/>
      <c r="F14" s="162"/>
      <c r="H14" s="163"/>
    </row>
    <row r="15" spans="1:8" s="159" customFormat="1" ht="15.75" x14ac:dyDescent="0.25">
      <c r="A15" s="691" t="s">
        <v>149</v>
      </c>
      <c r="B15" s="691"/>
      <c r="C15" s="691"/>
      <c r="D15" s="691"/>
      <c r="E15" s="691"/>
      <c r="F15" s="691"/>
      <c r="H15" s="163"/>
    </row>
    <row r="17" spans="1:30" ht="25.5" x14ac:dyDescent="0.2">
      <c r="A17" s="51" t="s">
        <v>69</v>
      </c>
      <c r="B17" s="51" t="s">
        <v>75</v>
      </c>
      <c r="C17" s="155" t="s">
        <v>116</v>
      </c>
      <c r="D17" s="155" t="s">
        <v>115</v>
      </c>
      <c r="E17" s="155" t="s">
        <v>114</v>
      </c>
      <c r="F17" s="155" t="s">
        <v>80</v>
      </c>
    </row>
    <row r="18" spans="1:30" x14ac:dyDescent="0.2">
      <c r="A18" s="51">
        <v>1</v>
      </c>
      <c r="B18" s="51">
        <v>2</v>
      </c>
      <c r="C18" s="155">
        <v>3</v>
      </c>
      <c r="D18" s="155">
        <v>4</v>
      </c>
      <c r="E18" s="155">
        <v>5</v>
      </c>
      <c r="F18" s="155">
        <v>6</v>
      </c>
    </row>
    <row r="19" spans="1:30" x14ac:dyDescent="0.2">
      <c r="A19" s="45">
        <v>1</v>
      </c>
      <c r="B19" s="52" t="s">
        <v>126</v>
      </c>
      <c r="C19" s="48">
        <v>2</v>
      </c>
      <c r="D19" s="48">
        <v>12</v>
      </c>
      <c r="E19" s="329">
        <f>F19/D19</f>
        <v>55.925000000000004</v>
      </c>
      <c r="F19" s="69">
        <v>671.1</v>
      </c>
      <c r="G19" s="328">
        <f>F20-F19</f>
        <v>0</v>
      </c>
    </row>
    <row r="20" spans="1:30" ht="15" x14ac:dyDescent="0.25">
      <c r="A20" s="52"/>
      <c r="B20" s="45" t="s">
        <v>66</v>
      </c>
      <c r="C20" s="50" t="s">
        <v>67</v>
      </c>
      <c r="D20" s="168"/>
      <c r="E20" s="50" t="s">
        <v>67</v>
      </c>
      <c r="F20" s="334">
        <f>таб1!DF111</f>
        <v>671.1</v>
      </c>
      <c r="G20" s="166" t="b">
        <f>F20-F19=0</f>
        <v>1</v>
      </c>
      <c r="H20" s="166">
        <v>221</v>
      </c>
    </row>
    <row r="21" spans="1:30" x14ac:dyDescent="0.2">
      <c r="A21" s="83"/>
      <c r="B21" s="84"/>
      <c r="C21" s="145"/>
      <c r="D21" s="145"/>
      <c r="E21" s="145"/>
      <c r="F21" s="169"/>
    </row>
    <row r="22" spans="1:30" s="159" customFormat="1" ht="15.75" x14ac:dyDescent="0.25">
      <c r="A22" s="694" t="s">
        <v>65</v>
      </c>
      <c r="B22" s="694"/>
      <c r="C22" s="736" t="s">
        <v>130</v>
      </c>
      <c r="D22" s="736"/>
      <c r="E22" s="736"/>
      <c r="F22" s="736"/>
      <c r="H22" s="163"/>
    </row>
    <row r="23" spans="1:30" s="159" customFormat="1" ht="15.75" x14ac:dyDescent="0.25">
      <c r="A23" s="691" t="s">
        <v>619</v>
      </c>
      <c r="B23" s="691"/>
      <c r="C23" s="691"/>
      <c r="D23" s="691"/>
      <c r="E23" s="691"/>
      <c r="F23" s="691"/>
      <c r="H23" s="163"/>
    </row>
    <row r="25" spans="1:30" ht="25.5" x14ac:dyDescent="0.2">
      <c r="A25" s="51" t="s">
        <v>69</v>
      </c>
      <c r="B25" s="51" t="s">
        <v>75</v>
      </c>
      <c r="C25" s="155" t="s">
        <v>116</v>
      </c>
      <c r="D25" s="155" t="s">
        <v>115</v>
      </c>
      <c r="E25" s="155" t="s">
        <v>114</v>
      </c>
      <c r="F25" s="322" t="s">
        <v>80</v>
      </c>
    </row>
    <row r="26" spans="1:30" x14ac:dyDescent="0.2">
      <c r="A26" s="51">
        <v>1</v>
      </c>
      <c r="B26" s="51">
        <v>2</v>
      </c>
      <c r="C26" s="155">
        <v>3</v>
      </c>
      <c r="D26" s="155">
        <v>4</v>
      </c>
      <c r="E26" s="155">
        <v>5</v>
      </c>
      <c r="F26" s="155">
        <v>6</v>
      </c>
    </row>
    <row r="27" spans="1:30" x14ac:dyDescent="0.2">
      <c r="A27" s="45">
        <v>1</v>
      </c>
      <c r="B27" s="52" t="s">
        <v>145</v>
      </c>
      <c r="C27" s="48">
        <v>1</v>
      </c>
      <c r="D27" s="48">
        <v>12</v>
      </c>
      <c r="E27" s="69">
        <f>F27/D27</f>
        <v>4000</v>
      </c>
      <c r="F27" s="69">
        <v>48000</v>
      </c>
    </row>
    <row r="28" spans="1:30" x14ac:dyDescent="0.2">
      <c r="A28" s="45">
        <v>2</v>
      </c>
      <c r="B28" s="52" t="s">
        <v>569</v>
      </c>
      <c r="C28" s="48">
        <v>1</v>
      </c>
      <c r="D28" s="48">
        <v>1</v>
      </c>
      <c r="E28" s="48">
        <f>F28/D28</f>
        <v>2992</v>
      </c>
      <c r="F28" s="69">
        <v>2992</v>
      </c>
      <c r="G28" s="328">
        <f>F29-F28-F27</f>
        <v>0</v>
      </c>
      <c r="AD28" s="301"/>
    </row>
    <row r="29" spans="1:30" x14ac:dyDescent="0.2">
      <c r="A29" s="52"/>
      <c r="B29" s="45" t="s">
        <v>66</v>
      </c>
      <c r="C29" s="50" t="s">
        <v>67</v>
      </c>
      <c r="D29" s="50" t="s">
        <v>67</v>
      </c>
      <c r="E29" s="50" t="s">
        <v>67</v>
      </c>
      <c r="F29" s="338">
        <f>таб1!DF112</f>
        <v>50992</v>
      </c>
      <c r="G29" s="166" t="b">
        <f>ROUND(F29-F28-F27,2)=0</f>
        <v>1</v>
      </c>
      <c r="H29" s="166">
        <v>221</v>
      </c>
    </row>
    <row r="30" spans="1:30" x14ac:dyDescent="0.2">
      <c r="A30" s="83"/>
      <c r="B30" s="84"/>
      <c r="C30" s="145"/>
      <c r="D30" s="145"/>
      <c r="E30" s="145"/>
      <c r="F30" s="169"/>
    </row>
    <row r="31" spans="1:30" s="159" customFormat="1" ht="15.75" x14ac:dyDescent="0.25">
      <c r="A31" s="694" t="s">
        <v>65</v>
      </c>
      <c r="B31" s="694"/>
      <c r="C31" s="737" t="s">
        <v>128</v>
      </c>
      <c r="D31" s="736"/>
      <c r="E31" s="736"/>
      <c r="F31" s="736"/>
      <c r="H31" s="163"/>
    </row>
    <row r="32" spans="1:30" s="159" customFormat="1" ht="15.75" x14ac:dyDescent="0.25">
      <c r="A32" s="691" t="s">
        <v>182</v>
      </c>
      <c r="B32" s="691"/>
      <c r="C32" s="691"/>
      <c r="D32" s="691"/>
      <c r="E32" s="691"/>
      <c r="F32" s="691"/>
      <c r="H32" s="163"/>
    </row>
    <row r="34" spans="1:8" ht="51" x14ac:dyDescent="0.2">
      <c r="A34" s="51" t="s">
        <v>69</v>
      </c>
      <c r="B34" s="51" t="s">
        <v>0</v>
      </c>
      <c r="C34" s="155" t="s">
        <v>125</v>
      </c>
      <c r="D34" s="155" t="s">
        <v>117</v>
      </c>
      <c r="E34" s="170" t="s">
        <v>498</v>
      </c>
      <c r="F34" s="322" t="s">
        <v>616</v>
      </c>
    </row>
    <row r="35" spans="1:8" s="56" customFormat="1" ht="11.25" x14ac:dyDescent="0.2">
      <c r="A35" s="54">
        <v>1</v>
      </c>
      <c r="B35" s="54">
        <v>2</v>
      </c>
      <c r="C35" s="55">
        <v>3</v>
      </c>
      <c r="D35" s="55">
        <v>4</v>
      </c>
      <c r="E35" s="55">
        <v>5</v>
      </c>
      <c r="F35" s="55">
        <v>6</v>
      </c>
      <c r="H35" s="171"/>
    </row>
    <row r="36" spans="1:8" s="56" customFormat="1" x14ac:dyDescent="0.2">
      <c r="A36" s="54"/>
      <c r="B36" s="271" t="s">
        <v>560</v>
      </c>
      <c r="C36" s="55"/>
      <c r="D36" s="55"/>
      <c r="E36" s="55"/>
      <c r="F36" s="352">
        <f>F37+F38</f>
        <v>79592.25</v>
      </c>
      <c r="H36" s="296"/>
    </row>
    <row r="37" spans="1:8" s="56" customFormat="1" x14ac:dyDescent="0.2">
      <c r="A37" s="353">
        <v>1</v>
      </c>
      <c r="B37" s="271" t="s">
        <v>563</v>
      </c>
      <c r="C37" s="272">
        <v>1600</v>
      </c>
      <c r="D37" s="272">
        <v>20.96</v>
      </c>
      <c r="E37" s="355">
        <f>F37/(C37*D37)</f>
        <v>1</v>
      </c>
      <c r="F37" s="354">
        <f>C37*D37</f>
        <v>33536</v>
      </c>
      <c r="H37" s="171"/>
    </row>
    <row r="38" spans="1:8" s="56" customFormat="1" x14ac:dyDescent="0.2">
      <c r="A38" s="353">
        <v>2</v>
      </c>
      <c r="B38" s="271" t="s">
        <v>618</v>
      </c>
      <c r="C38" s="272">
        <v>1586</v>
      </c>
      <c r="D38" s="272">
        <v>29.03</v>
      </c>
      <c r="E38" s="355">
        <f>F38/(C38*D38)</f>
        <v>1.0003186250341538</v>
      </c>
      <c r="F38" s="354">
        <f>C38*D38+14.67</f>
        <v>46056.25</v>
      </c>
      <c r="G38" s="296">
        <f>F39-F36</f>
        <v>0</v>
      </c>
      <c r="H38" s="171"/>
    </row>
    <row r="39" spans="1:8" x14ac:dyDescent="0.2">
      <c r="A39" s="52"/>
      <c r="B39" s="52" t="s">
        <v>499</v>
      </c>
      <c r="C39" s="50" t="s">
        <v>67</v>
      </c>
      <c r="D39" s="50" t="s">
        <v>67</v>
      </c>
      <c r="E39" s="50" t="s">
        <v>67</v>
      </c>
      <c r="F39" s="331">
        <f>таб1!DF114</f>
        <v>79592.25</v>
      </c>
      <c r="G39" s="166" t="b">
        <f>ROUND(F39-F36,2)=0</f>
        <v>1</v>
      </c>
      <c r="H39" s="166">
        <v>223</v>
      </c>
    </row>
    <row r="40" spans="1:8" ht="13.5" customHeight="1" x14ac:dyDescent="0.2">
      <c r="A40" s="83"/>
      <c r="B40" s="83"/>
      <c r="C40" s="145"/>
      <c r="D40" s="145"/>
      <c r="E40" s="145"/>
      <c r="F40" s="172"/>
      <c r="G40" s="166"/>
    </row>
    <row r="41" spans="1:8" ht="42" hidden="1" customHeight="1" x14ac:dyDescent="0.2">
      <c r="A41" s="738" t="s">
        <v>65</v>
      </c>
      <c r="B41" s="738"/>
      <c r="C41" s="739" t="s">
        <v>7</v>
      </c>
      <c r="D41" s="739"/>
      <c r="E41" s="739"/>
      <c r="F41" s="739"/>
      <c r="G41" s="166"/>
    </row>
    <row r="42" spans="1:8" ht="15.75" hidden="1" x14ac:dyDescent="0.2">
      <c r="A42" s="173"/>
      <c r="B42" s="173"/>
      <c r="C42" s="174"/>
      <c r="D42" s="174"/>
      <c r="E42" s="174"/>
      <c r="F42" s="174"/>
      <c r="G42" s="166"/>
    </row>
    <row r="43" spans="1:8" ht="15.75" hidden="1" x14ac:dyDescent="0.25">
      <c r="A43" s="691" t="s">
        <v>500</v>
      </c>
      <c r="B43" s="691"/>
      <c r="C43" s="691"/>
      <c r="D43" s="691"/>
      <c r="E43" s="691"/>
      <c r="F43" s="691"/>
      <c r="G43" s="166"/>
    </row>
    <row r="44" spans="1:8" ht="15.75" hidden="1" x14ac:dyDescent="0.25">
      <c r="A44" s="158"/>
      <c r="B44" s="158"/>
      <c r="C44" s="158"/>
      <c r="D44" s="158"/>
      <c r="E44" s="158"/>
      <c r="F44" s="158"/>
      <c r="G44" s="166"/>
    </row>
    <row r="45" spans="1:8" ht="51" hidden="1" x14ac:dyDescent="0.2">
      <c r="A45" s="51" t="s">
        <v>69</v>
      </c>
      <c r="B45" s="51" t="s">
        <v>75</v>
      </c>
      <c r="C45" s="155" t="s">
        <v>125</v>
      </c>
      <c r="D45" s="155" t="s">
        <v>117</v>
      </c>
      <c r="E45" s="170" t="s">
        <v>498</v>
      </c>
      <c r="F45" s="155" t="s">
        <v>501</v>
      </c>
      <c r="G45" s="166"/>
    </row>
    <row r="46" spans="1:8" hidden="1" x14ac:dyDescent="0.2">
      <c r="A46" s="51">
        <v>1</v>
      </c>
      <c r="B46" s="51">
        <v>2</v>
      </c>
      <c r="C46" s="155">
        <v>3</v>
      </c>
      <c r="D46" s="155">
        <v>4</v>
      </c>
      <c r="E46" s="155">
        <v>5</v>
      </c>
      <c r="F46" s="155">
        <v>6</v>
      </c>
      <c r="G46" s="166"/>
    </row>
    <row r="47" spans="1:8" ht="25.5" hidden="1" x14ac:dyDescent="0.2">
      <c r="A47" s="326">
        <v>1</v>
      </c>
      <c r="B47" s="70" t="s">
        <v>502</v>
      </c>
      <c r="C47" s="50" t="s">
        <v>67</v>
      </c>
      <c r="D47" s="50" t="s">
        <v>67</v>
      </c>
      <c r="E47" s="50" t="s">
        <v>67</v>
      </c>
      <c r="F47" s="175">
        <v>0</v>
      </c>
      <c r="G47" s="297"/>
    </row>
    <row r="48" spans="1:8" ht="17.25" hidden="1" customHeight="1" x14ac:dyDescent="0.2">
      <c r="A48" s="327">
        <v>2</v>
      </c>
      <c r="B48" s="70" t="s">
        <v>523</v>
      </c>
      <c r="C48" s="50">
        <v>12</v>
      </c>
      <c r="D48" s="50">
        <f>F48/C48</f>
        <v>0</v>
      </c>
      <c r="E48" s="50">
        <v>1</v>
      </c>
      <c r="F48" s="175">
        <v>0</v>
      </c>
      <c r="G48" s="297">
        <f>F49-F48-F47</f>
        <v>0</v>
      </c>
    </row>
    <row r="49" spans="1:8" hidden="1" x14ac:dyDescent="0.2">
      <c r="A49" s="52"/>
      <c r="B49" s="45" t="s">
        <v>66</v>
      </c>
      <c r="C49" s="50" t="s">
        <v>67</v>
      </c>
      <c r="D49" s="50" t="s">
        <v>67</v>
      </c>
      <c r="E49" s="50" t="s">
        <v>67</v>
      </c>
      <c r="F49" s="335">
        <f>таб1!DF115</f>
        <v>0</v>
      </c>
      <c r="G49" s="166" t="b">
        <f>F49-F48=0</f>
        <v>1</v>
      </c>
      <c r="H49" s="166">
        <v>223</v>
      </c>
    </row>
    <row r="50" spans="1:8" ht="15.75" x14ac:dyDescent="0.25">
      <c r="A50" s="83"/>
      <c r="B50" s="84"/>
      <c r="C50" s="145"/>
      <c r="D50" s="283">
        <v>244</v>
      </c>
      <c r="E50" s="145"/>
      <c r="F50" s="176"/>
      <c r="G50" s="166"/>
    </row>
    <row r="51" spans="1:8" ht="15.75" x14ac:dyDescent="0.25">
      <c r="A51" s="694" t="s">
        <v>65</v>
      </c>
      <c r="B51" s="694"/>
      <c r="C51" s="736" t="s">
        <v>130</v>
      </c>
      <c r="D51" s="736"/>
      <c r="E51" s="736"/>
      <c r="F51" s="736"/>
      <c r="G51" s="166"/>
    </row>
    <row r="52" spans="1:8" s="56" customFormat="1" ht="12.75" customHeight="1" x14ac:dyDescent="0.25">
      <c r="A52" s="691" t="s">
        <v>602</v>
      </c>
      <c r="B52" s="691"/>
      <c r="C52" s="691"/>
      <c r="D52" s="691"/>
      <c r="E52" s="691"/>
      <c r="F52" s="691"/>
      <c r="G52" s="171"/>
      <c r="H52" s="171"/>
    </row>
    <row r="53" spans="1:8" x14ac:dyDescent="0.2">
      <c r="G53" s="166"/>
    </row>
    <row r="54" spans="1:8" ht="51" x14ac:dyDescent="0.2">
      <c r="A54" s="51" t="s">
        <v>69</v>
      </c>
      <c r="B54" s="51" t="s">
        <v>0</v>
      </c>
      <c r="C54" s="155" t="s">
        <v>125</v>
      </c>
      <c r="D54" s="155" t="s">
        <v>117</v>
      </c>
      <c r="E54" s="170" t="s">
        <v>498</v>
      </c>
      <c r="F54" s="322" t="s">
        <v>615</v>
      </c>
      <c r="G54" s="166"/>
    </row>
    <row r="55" spans="1:8" x14ac:dyDescent="0.2">
      <c r="A55" s="54">
        <v>1</v>
      </c>
      <c r="B55" s="54">
        <v>2</v>
      </c>
      <c r="C55" s="55">
        <v>3</v>
      </c>
      <c r="D55" s="55">
        <v>4</v>
      </c>
      <c r="E55" s="55">
        <v>5</v>
      </c>
      <c r="F55" s="55">
        <v>6</v>
      </c>
      <c r="G55" s="166"/>
    </row>
    <row r="56" spans="1:8" x14ac:dyDescent="0.2">
      <c r="A56" s="45">
        <v>1</v>
      </c>
      <c r="B56" s="70" t="s">
        <v>589</v>
      </c>
      <c r="C56" s="307">
        <v>1</v>
      </c>
      <c r="D56" s="53">
        <f>F56/C56</f>
        <v>29091.66</v>
      </c>
      <c r="E56" s="53">
        <v>1</v>
      </c>
      <c r="F56" s="53">
        <v>29091.66</v>
      </c>
      <c r="G56" s="297">
        <f>F57-F56</f>
        <v>0</v>
      </c>
    </row>
    <row r="57" spans="1:8" x14ac:dyDescent="0.2">
      <c r="A57" s="52"/>
      <c r="B57" s="52" t="s">
        <v>499</v>
      </c>
      <c r="C57" s="50" t="s">
        <v>67</v>
      </c>
      <c r="D57" s="50" t="s">
        <v>67</v>
      </c>
      <c r="E57" s="50" t="s">
        <v>67</v>
      </c>
      <c r="F57" s="339">
        <f>таб1!DF116</f>
        <v>29091.66</v>
      </c>
      <c r="G57" s="166" t="b">
        <f>F57-F56=0</f>
        <v>1</v>
      </c>
      <c r="H57" s="166">
        <v>223</v>
      </c>
    </row>
    <row r="59" spans="1:8" ht="15.75" x14ac:dyDescent="0.25">
      <c r="A59" s="729" t="s">
        <v>620</v>
      </c>
      <c r="B59" s="729"/>
      <c r="C59" s="729"/>
      <c r="D59" s="729"/>
      <c r="E59" s="729"/>
      <c r="F59" s="729"/>
    </row>
    <row r="60" spans="1:8" ht="15.75" x14ac:dyDescent="0.25">
      <c r="A60" s="730" t="s">
        <v>65</v>
      </c>
      <c r="B60" s="730"/>
      <c r="C60" s="731" t="s">
        <v>128</v>
      </c>
      <c r="D60" s="732"/>
      <c r="E60" s="732"/>
      <c r="F60" s="732"/>
    </row>
    <row r="61" spans="1:8" ht="15.75" x14ac:dyDescent="0.25">
      <c r="A61" s="265"/>
      <c r="B61" s="265"/>
      <c r="C61" s="265"/>
      <c r="D61" s="265"/>
      <c r="E61" s="265"/>
      <c r="F61" s="265"/>
    </row>
    <row r="62" spans="1:8" ht="15.75" x14ac:dyDescent="0.25">
      <c r="A62" s="730" t="s">
        <v>64</v>
      </c>
      <c r="B62" s="730"/>
      <c r="C62" s="733" t="s">
        <v>559</v>
      </c>
      <c r="D62" s="733"/>
      <c r="E62" s="733"/>
      <c r="F62" s="733"/>
    </row>
    <row r="63" spans="1:8" ht="39" customHeight="1" x14ac:dyDescent="0.2">
      <c r="A63" s="266" t="s">
        <v>69</v>
      </c>
      <c r="B63" s="266" t="s">
        <v>0</v>
      </c>
      <c r="C63" s="267" t="s">
        <v>125</v>
      </c>
      <c r="D63" s="267" t="s">
        <v>117</v>
      </c>
      <c r="E63" s="267" t="s">
        <v>498</v>
      </c>
      <c r="F63" s="267" t="s">
        <v>501</v>
      </c>
    </row>
    <row r="64" spans="1:8" x14ac:dyDescent="0.2">
      <c r="A64" s="268">
        <v>1</v>
      </c>
      <c r="B64" s="268">
        <v>2</v>
      </c>
      <c r="C64" s="269">
        <v>3</v>
      </c>
      <c r="D64" s="269">
        <v>4</v>
      </c>
      <c r="E64" s="269">
        <v>5</v>
      </c>
      <c r="F64" s="269">
        <v>6</v>
      </c>
      <c r="H64" s="297"/>
    </row>
    <row r="65" spans="1:30" x14ac:dyDescent="0.2">
      <c r="A65" s="270"/>
      <c r="B65" s="271" t="s">
        <v>560</v>
      </c>
      <c r="C65" s="343" t="s">
        <v>67</v>
      </c>
      <c r="D65" s="343" t="s">
        <v>67</v>
      </c>
      <c r="E65" s="343" t="s">
        <v>67</v>
      </c>
      <c r="F65" s="351">
        <f>F70+F68+F66</f>
        <v>1602339.1754999999</v>
      </c>
      <c r="G65" s="254"/>
    </row>
    <row r="66" spans="1:30" x14ac:dyDescent="0.2">
      <c r="A66" s="721">
        <v>1</v>
      </c>
      <c r="B66" s="734" t="s">
        <v>561</v>
      </c>
      <c r="C66" s="272">
        <v>18800</v>
      </c>
      <c r="D66" s="272">
        <v>11.31</v>
      </c>
      <c r="E66" s="725">
        <f>F66/(C66*D66+C67*D67)</f>
        <v>1.0000343322610381</v>
      </c>
      <c r="F66" s="727">
        <f>425270.6</f>
        <v>425270.6</v>
      </c>
    </row>
    <row r="67" spans="1:30" x14ac:dyDescent="0.2">
      <c r="A67" s="722"/>
      <c r="B67" s="735"/>
      <c r="C67" s="272">
        <v>18800</v>
      </c>
      <c r="D67" s="272">
        <v>11.31</v>
      </c>
      <c r="E67" s="726"/>
      <c r="F67" s="728"/>
      <c r="G67" s="254"/>
    </row>
    <row r="68" spans="1:30" x14ac:dyDescent="0.2">
      <c r="A68" s="721">
        <v>2</v>
      </c>
      <c r="B68" s="723" t="s">
        <v>562</v>
      </c>
      <c r="C68" s="272">
        <v>122.23</v>
      </c>
      <c r="D68" s="272">
        <v>2613</v>
      </c>
      <c r="E68" s="725">
        <f>F68/(C68*D68+C69*D69)</f>
        <v>1</v>
      </c>
      <c r="F68" s="727">
        <f>C68*D68+C69*D69</f>
        <v>539178.72549999994</v>
      </c>
      <c r="H68" s="297"/>
    </row>
    <row r="69" spans="1:30" ht="12" customHeight="1" x14ac:dyDescent="0.2">
      <c r="A69" s="722"/>
      <c r="B69" s="724"/>
      <c r="C69" s="272">
        <v>77.17</v>
      </c>
      <c r="D69" s="272">
        <v>2848.15</v>
      </c>
      <c r="E69" s="726"/>
      <c r="F69" s="728"/>
      <c r="AD69" s="254"/>
    </row>
    <row r="70" spans="1:30" ht="11.25" customHeight="1" x14ac:dyDescent="0.2">
      <c r="A70" s="747">
        <v>3</v>
      </c>
      <c r="B70" s="723" t="s">
        <v>564</v>
      </c>
      <c r="C70" s="272">
        <v>100.92</v>
      </c>
      <c r="D70" s="272">
        <v>2613</v>
      </c>
      <c r="E70" s="744">
        <f>F70/(C70*D70+C71*D71+C72*D72+C73*D73)</f>
        <v>1</v>
      </c>
      <c r="F70" s="741">
        <f>C70*D70+C71*D71+C72*D72+C73*D73</f>
        <v>637889.85</v>
      </c>
      <c r="AD70" s="254"/>
    </row>
    <row r="71" spans="1:30" ht="12.75" customHeight="1" x14ac:dyDescent="0.2">
      <c r="A71" s="748"/>
      <c r="B71" s="724"/>
      <c r="C71" s="272">
        <v>1978.8</v>
      </c>
      <c r="D71" s="272">
        <v>20.96</v>
      </c>
      <c r="E71" s="745"/>
      <c r="F71" s="742"/>
    </row>
    <row r="72" spans="1:30" ht="12.75" customHeight="1" x14ac:dyDescent="0.2">
      <c r="A72" s="748"/>
      <c r="B72" s="723" t="s">
        <v>564</v>
      </c>
      <c r="C72" s="272">
        <v>100.92</v>
      </c>
      <c r="D72" s="272">
        <v>2848.15</v>
      </c>
      <c r="E72" s="745"/>
      <c r="F72" s="742"/>
    </row>
    <row r="73" spans="1:30" ht="12" customHeight="1" x14ac:dyDescent="0.2">
      <c r="A73" s="749"/>
      <c r="B73" s="724"/>
      <c r="C73" s="272">
        <v>1978.8</v>
      </c>
      <c r="D73" s="272">
        <v>22.88</v>
      </c>
      <c r="E73" s="746"/>
      <c r="F73" s="743"/>
      <c r="G73" s="297">
        <f>F74-F65</f>
        <v>4.5000000391155481E-3</v>
      </c>
    </row>
    <row r="74" spans="1:30" ht="28.5" customHeight="1" x14ac:dyDescent="0.2">
      <c r="A74" s="271"/>
      <c r="B74" s="271" t="s">
        <v>499</v>
      </c>
      <c r="C74" s="273" t="s">
        <v>67</v>
      </c>
      <c r="D74" s="273" t="s">
        <v>67</v>
      </c>
      <c r="E74" s="273" t="s">
        <v>67</v>
      </c>
      <c r="F74" s="331">
        <f>таб1!DF118</f>
        <v>1602339.18</v>
      </c>
      <c r="G74" s="166" t="b">
        <f>ROUND(F74-F65,2)=0</f>
        <v>1</v>
      </c>
      <c r="H74" s="166">
        <v>223</v>
      </c>
    </row>
    <row r="75" spans="1:30" ht="27.75" customHeight="1" x14ac:dyDescent="0.2"/>
    <row r="76" spans="1:30" ht="49.5" customHeight="1" x14ac:dyDescent="0.25">
      <c r="A76" s="694" t="s">
        <v>65</v>
      </c>
      <c r="B76" s="694"/>
      <c r="C76" s="736" t="s">
        <v>7</v>
      </c>
      <c r="D76" s="736"/>
      <c r="E76" s="736"/>
      <c r="F76" s="736"/>
    </row>
    <row r="77" spans="1:30" ht="15.75" x14ac:dyDescent="0.25">
      <c r="A77" s="303"/>
      <c r="B77" s="302"/>
      <c r="C77" s="304"/>
      <c r="D77" s="304"/>
      <c r="E77" s="304"/>
      <c r="F77" s="304"/>
    </row>
    <row r="78" spans="1:30" ht="15.75" x14ac:dyDescent="0.25">
      <c r="A78" s="691" t="s">
        <v>603</v>
      </c>
      <c r="B78" s="691"/>
      <c r="C78" s="691"/>
      <c r="D78" s="691"/>
      <c r="E78" s="691"/>
      <c r="F78" s="691"/>
    </row>
    <row r="80" spans="1:30" ht="51" x14ac:dyDescent="0.2">
      <c r="A80" s="51" t="s">
        <v>69</v>
      </c>
      <c r="B80" s="51" t="s">
        <v>75</v>
      </c>
      <c r="C80" s="277" t="s">
        <v>125</v>
      </c>
      <c r="D80" s="277" t="s">
        <v>117</v>
      </c>
      <c r="E80" s="170" t="s">
        <v>498</v>
      </c>
      <c r="F80" s="322" t="s">
        <v>615</v>
      </c>
    </row>
    <row r="81" spans="1:8" x14ac:dyDescent="0.2">
      <c r="A81" s="51">
        <v>1</v>
      </c>
      <c r="B81" s="51">
        <v>2</v>
      </c>
      <c r="C81" s="55">
        <v>3</v>
      </c>
      <c r="D81" s="55">
        <v>4</v>
      </c>
      <c r="E81" s="55">
        <v>5</v>
      </c>
      <c r="F81" s="55">
        <v>6</v>
      </c>
    </row>
    <row r="82" spans="1:8" ht="25.5" x14ac:dyDescent="0.2">
      <c r="A82" s="45">
        <v>1</v>
      </c>
      <c r="B82" s="70" t="s">
        <v>566</v>
      </c>
      <c r="C82" s="53">
        <v>12</v>
      </c>
      <c r="D82" s="53">
        <f>F82/C82</f>
        <v>1061.4016666666666</v>
      </c>
      <c r="E82" s="307">
        <v>1</v>
      </c>
      <c r="F82" s="53">
        <v>12736.82</v>
      </c>
      <c r="G82" s="328">
        <f>F83-F82</f>
        <v>0</v>
      </c>
    </row>
    <row r="83" spans="1:8" ht="15" x14ac:dyDescent="0.25">
      <c r="A83" s="52"/>
      <c r="B83" s="45" t="s">
        <v>66</v>
      </c>
      <c r="C83" s="50" t="s">
        <v>67</v>
      </c>
      <c r="D83" s="168"/>
      <c r="E83" s="50" t="s">
        <v>67</v>
      </c>
      <c r="F83" s="334">
        <f>таб1!DF119</f>
        <v>12736.82</v>
      </c>
      <c r="G83" s="166" t="b">
        <f>ROUND(F83-F82,2)=0</f>
        <v>1</v>
      </c>
      <c r="H83" s="166">
        <v>223</v>
      </c>
    </row>
    <row r="85" spans="1:8" customFormat="1" ht="15.75" hidden="1" x14ac:dyDescent="0.25">
      <c r="A85" s="694" t="s">
        <v>64</v>
      </c>
      <c r="B85" s="694"/>
      <c r="C85" s="692" t="s">
        <v>559</v>
      </c>
      <c r="D85" s="692"/>
      <c r="E85" s="61"/>
    </row>
    <row r="86" spans="1:8" ht="15.75" hidden="1" x14ac:dyDescent="0.25">
      <c r="A86" s="694" t="s">
        <v>65</v>
      </c>
      <c r="B86" s="694"/>
      <c r="C86" s="736" t="s">
        <v>130</v>
      </c>
      <c r="D86" s="736"/>
      <c r="E86" s="736"/>
      <c r="F86" s="736"/>
      <c r="G86" s="166"/>
    </row>
    <row r="87" spans="1:8" s="56" customFormat="1" ht="12.75" hidden="1" customHeight="1" x14ac:dyDescent="0.25">
      <c r="A87" s="691" t="s">
        <v>604</v>
      </c>
      <c r="B87" s="691"/>
      <c r="C87" s="691"/>
      <c r="D87" s="691"/>
      <c r="E87" s="691"/>
      <c r="F87" s="691"/>
      <c r="G87" s="171"/>
      <c r="H87" s="171"/>
    </row>
    <row r="88" spans="1:8" hidden="1" x14ac:dyDescent="0.2">
      <c r="G88" s="166"/>
    </row>
    <row r="89" spans="1:8" ht="51" hidden="1" x14ac:dyDescent="0.2">
      <c r="A89" s="51" t="s">
        <v>69</v>
      </c>
      <c r="B89" s="51" t="s">
        <v>0</v>
      </c>
      <c r="C89" s="282" t="s">
        <v>125</v>
      </c>
      <c r="D89" s="282" t="s">
        <v>117</v>
      </c>
      <c r="E89" s="170" t="s">
        <v>498</v>
      </c>
      <c r="F89" s="322" t="s">
        <v>615</v>
      </c>
      <c r="G89" s="166"/>
    </row>
    <row r="90" spans="1:8" hidden="1" x14ac:dyDescent="0.2">
      <c r="A90" s="54">
        <v>1</v>
      </c>
      <c r="B90" s="54">
        <v>2</v>
      </c>
      <c r="C90" s="55">
        <v>3</v>
      </c>
      <c r="D90" s="55">
        <v>4</v>
      </c>
      <c r="E90" s="55">
        <v>5</v>
      </c>
      <c r="F90" s="55">
        <v>6</v>
      </c>
      <c r="G90" s="166"/>
    </row>
    <row r="91" spans="1:8" ht="38.25" hidden="1" x14ac:dyDescent="0.2">
      <c r="A91" s="45">
        <v>1</v>
      </c>
      <c r="B91" s="70" t="s">
        <v>515</v>
      </c>
      <c r="C91" s="53">
        <v>1</v>
      </c>
      <c r="D91" s="53">
        <f>F91/C91</f>
        <v>0</v>
      </c>
      <c r="E91" s="53">
        <v>1</v>
      </c>
      <c r="F91" s="53">
        <v>0</v>
      </c>
      <c r="G91" s="297">
        <f>F92-F91</f>
        <v>0</v>
      </c>
    </row>
    <row r="92" spans="1:8" hidden="1" x14ac:dyDescent="0.2">
      <c r="A92" s="52"/>
      <c r="B92" s="52" t="s">
        <v>499</v>
      </c>
      <c r="C92" s="50" t="s">
        <v>67</v>
      </c>
      <c r="D92" s="50" t="s">
        <v>67</v>
      </c>
      <c r="E92" s="50" t="s">
        <v>67</v>
      </c>
      <c r="F92" s="339">
        <f>таб1!DF120</f>
        <v>0</v>
      </c>
      <c r="G92" s="166" t="b">
        <f>F92-F91=0</f>
        <v>1</v>
      </c>
      <c r="H92" s="166">
        <v>223</v>
      </c>
    </row>
  </sheetData>
  <mergeCells count="47">
    <mergeCell ref="B70:B71"/>
    <mergeCell ref="B72:B73"/>
    <mergeCell ref="F70:F73"/>
    <mergeCell ref="E70:E73"/>
    <mergeCell ref="A70:A73"/>
    <mergeCell ref="A86:B86"/>
    <mergeCell ref="C86:F86"/>
    <mergeCell ref="A87:F87"/>
    <mergeCell ref="A85:B85"/>
    <mergeCell ref="C85:D85"/>
    <mergeCell ref="A76:B76"/>
    <mergeCell ref="C76:F76"/>
    <mergeCell ref="A78:F78"/>
    <mergeCell ref="A23:F23"/>
    <mergeCell ref="A1:F1"/>
    <mergeCell ref="A3:B3"/>
    <mergeCell ref="C3:F3"/>
    <mergeCell ref="A4:B4"/>
    <mergeCell ref="C4:F4"/>
    <mergeCell ref="A6:F6"/>
    <mergeCell ref="A13:B13"/>
    <mergeCell ref="C13:F13"/>
    <mergeCell ref="A15:F15"/>
    <mergeCell ref="A22:B22"/>
    <mergeCell ref="C22:F22"/>
    <mergeCell ref="A51:B51"/>
    <mergeCell ref="A31:B31"/>
    <mergeCell ref="C31:F31"/>
    <mergeCell ref="A32:F32"/>
    <mergeCell ref="A41:B41"/>
    <mergeCell ref="C41:F41"/>
    <mergeCell ref="A43:F43"/>
    <mergeCell ref="A68:A69"/>
    <mergeCell ref="B68:B69"/>
    <mergeCell ref="E68:E69"/>
    <mergeCell ref="F68:F69"/>
    <mergeCell ref="A59:F59"/>
    <mergeCell ref="A60:B60"/>
    <mergeCell ref="C60:F60"/>
    <mergeCell ref="A62:B62"/>
    <mergeCell ref="C62:F62"/>
    <mergeCell ref="A66:A67"/>
    <mergeCell ref="B66:B67"/>
    <mergeCell ref="E66:E67"/>
    <mergeCell ref="F66:F67"/>
    <mergeCell ref="C51:F51"/>
    <mergeCell ref="A52:F52"/>
  </mergeCells>
  <pageMargins left="0.7" right="0.7" top="0.75" bottom="0.75" header="0.3" footer="0.3"/>
  <pageSetup paperSize="9"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4" zoomScaleNormal="100" zoomScaleSheetLayoutView="100" workbookViewId="0">
      <selection activeCell="J10" sqref="J10"/>
    </sheetView>
  </sheetViews>
  <sheetFormatPr defaultRowHeight="15" outlineLevelRow="1" x14ac:dyDescent="0.25"/>
  <cols>
    <col min="1" max="1" width="5.7109375" bestFit="1" customWidth="1"/>
    <col min="2" max="2" width="29.5703125" customWidth="1"/>
    <col min="3" max="3" width="20.140625" customWidth="1"/>
    <col min="4" max="4" width="13" customWidth="1"/>
    <col min="5" max="5" width="18.42578125" customWidth="1"/>
    <col min="6" max="6" width="17.42578125" customWidth="1"/>
    <col min="7" max="7" width="10" bestFit="1" customWidth="1"/>
  </cols>
  <sheetData>
    <row r="1" spans="1:10" ht="15.75" outlineLevel="1" x14ac:dyDescent="0.25">
      <c r="A1" s="718" t="s">
        <v>621</v>
      </c>
      <c r="B1" s="718"/>
      <c r="C1" s="718"/>
      <c r="D1" s="718"/>
      <c r="E1" s="718"/>
      <c r="I1" t="s">
        <v>138</v>
      </c>
    </row>
    <row r="2" spans="1:10" s="12" customFormat="1" ht="15.75" outlineLevel="1" x14ac:dyDescent="0.25">
      <c r="A2" s="694" t="s">
        <v>64</v>
      </c>
      <c r="B2" s="694"/>
      <c r="C2" s="692" t="s">
        <v>127</v>
      </c>
      <c r="D2" s="692"/>
      <c r="E2" s="61"/>
      <c r="F2" s="61"/>
      <c r="G2" s="61"/>
      <c r="H2" s="61"/>
      <c r="I2" s="61"/>
      <c r="J2" s="61"/>
    </row>
    <row r="3" spans="1:10" s="16" customFormat="1" ht="9.75" outlineLevel="1" x14ac:dyDescent="0.2">
      <c r="A3" s="14"/>
      <c r="C3" s="17"/>
      <c r="D3" s="17"/>
      <c r="E3" s="17"/>
      <c r="F3" s="17"/>
      <c r="G3" s="17"/>
      <c r="H3" s="17"/>
      <c r="I3" s="17"/>
      <c r="J3" s="17"/>
    </row>
    <row r="4" spans="1:10" s="12" customFormat="1" ht="15.75" outlineLevel="1" x14ac:dyDescent="0.25">
      <c r="A4" s="750" t="s">
        <v>65</v>
      </c>
      <c r="B4" s="750"/>
      <c r="C4" s="751" t="s">
        <v>128</v>
      </c>
      <c r="D4" s="751"/>
      <c r="E4" s="751"/>
      <c r="F4" s="62"/>
      <c r="G4" s="62"/>
      <c r="H4" s="62"/>
      <c r="I4" s="62"/>
      <c r="J4" s="62"/>
    </row>
    <row r="5" spans="1:10" outlineLevel="1" x14ac:dyDescent="0.25">
      <c r="A5" s="13"/>
      <c r="B5" s="13"/>
      <c r="C5" s="13"/>
      <c r="D5" s="177"/>
      <c r="E5" s="177"/>
    </row>
    <row r="6" spans="1:10" ht="25.5" outlineLevel="1" x14ac:dyDescent="0.25">
      <c r="A6" s="160" t="s">
        <v>69</v>
      </c>
      <c r="B6" s="178" t="s">
        <v>75</v>
      </c>
      <c r="C6" s="160" t="s">
        <v>118</v>
      </c>
      <c r="D6" s="155" t="s">
        <v>503</v>
      </c>
      <c r="E6" s="155" t="s">
        <v>119</v>
      </c>
    </row>
    <row r="7" spans="1:10" outlineLevel="1" x14ac:dyDescent="0.25">
      <c r="A7" s="156">
        <v>1</v>
      </c>
      <c r="B7" s="156">
        <v>2</v>
      </c>
      <c r="C7" s="156">
        <v>3</v>
      </c>
      <c r="D7" s="51">
        <v>4</v>
      </c>
      <c r="E7" s="51">
        <v>5</v>
      </c>
    </row>
    <row r="8" spans="1:10" ht="25.5" outlineLevel="1" x14ac:dyDescent="0.25">
      <c r="A8" s="344">
        <v>1</v>
      </c>
      <c r="B8" s="179" t="s">
        <v>504</v>
      </c>
      <c r="C8" s="294" t="s">
        <v>505</v>
      </c>
      <c r="D8" s="356">
        <f>E8</f>
        <v>2724</v>
      </c>
      <c r="E8" s="295">
        <v>2724</v>
      </c>
    </row>
    <row r="9" spans="1:10" ht="36" customHeight="1" outlineLevel="1" x14ac:dyDescent="0.25">
      <c r="A9" s="344">
        <v>2</v>
      </c>
      <c r="B9" s="179" t="s">
        <v>506</v>
      </c>
      <c r="C9" s="305" t="s">
        <v>505</v>
      </c>
      <c r="D9" s="356">
        <f>E9</f>
        <v>49065.72</v>
      </c>
      <c r="E9" s="306">
        <f>16165.68+32900.04</f>
        <v>49065.72</v>
      </c>
    </row>
    <row r="10" spans="1:10" ht="51" outlineLevel="1" x14ac:dyDescent="0.25">
      <c r="A10" s="344">
        <v>3</v>
      </c>
      <c r="B10" s="179" t="s">
        <v>507</v>
      </c>
      <c r="C10" s="180" t="s">
        <v>593</v>
      </c>
      <c r="D10" s="356">
        <f>E10</f>
        <v>53017.2</v>
      </c>
      <c r="E10" s="161">
        <f>17017.2+36000</f>
        <v>53017.2</v>
      </c>
      <c r="F10" s="68"/>
      <c r="G10" s="68"/>
    </row>
    <row r="11" spans="1:10" outlineLevel="1" x14ac:dyDescent="0.25">
      <c r="A11" s="344">
        <v>4</v>
      </c>
      <c r="B11" s="32" t="s">
        <v>159</v>
      </c>
      <c r="C11" s="25" t="s">
        <v>67</v>
      </c>
      <c r="D11" s="57" t="s">
        <v>67</v>
      </c>
      <c r="E11" s="161">
        <f>269193.08-13400-14398-4725.16-14590-114517.92-6147.23-176.02</f>
        <v>101238.75000000001</v>
      </c>
      <c r="F11" s="68"/>
    </row>
    <row r="12" spans="1:10" outlineLevel="1" x14ac:dyDescent="0.25">
      <c r="A12" s="32"/>
      <c r="B12" s="157" t="s">
        <v>66</v>
      </c>
      <c r="C12" s="25" t="s">
        <v>67</v>
      </c>
      <c r="D12" s="57" t="s">
        <v>67</v>
      </c>
      <c r="E12" s="332">
        <f>таб1!DF122</f>
        <v>206045.67</v>
      </c>
      <c r="F12" s="68">
        <f>E12-E11-E10-E9-E8</f>
        <v>0</v>
      </c>
    </row>
    <row r="13" spans="1:10" ht="15.75" outlineLevel="1" x14ac:dyDescent="0.25">
      <c r="A13" s="718" t="s">
        <v>622</v>
      </c>
      <c r="B13" s="718"/>
      <c r="C13" s="718"/>
      <c r="D13" s="718"/>
      <c r="E13" s="718"/>
      <c r="F13" t="b">
        <f>ROUND(E12-E11-E10-E9-E8,2)=0</f>
        <v>1</v>
      </c>
      <c r="G13">
        <v>225</v>
      </c>
    </row>
    <row r="14" spans="1:10" ht="15.75" x14ac:dyDescent="0.25">
      <c r="A14" s="694" t="s">
        <v>64</v>
      </c>
      <c r="B14" s="694"/>
      <c r="C14" s="692" t="s">
        <v>127</v>
      </c>
      <c r="D14" s="692"/>
      <c r="E14" s="61"/>
    </row>
    <row r="15" spans="1:10" ht="15.75" x14ac:dyDescent="0.25">
      <c r="A15" s="750" t="s">
        <v>65</v>
      </c>
      <c r="B15" s="750"/>
      <c r="C15" s="751" t="s">
        <v>130</v>
      </c>
      <c r="D15" s="751"/>
      <c r="E15" s="751"/>
    </row>
    <row r="16" spans="1:10" ht="12.75" customHeight="1" x14ac:dyDescent="0.25">
      <c r="A16" s="13"/>
      <c r="B16" s="13"/>
      <c r="C16" s="13"/>
      <c r="D16" s="13"/>
      <c r="E16" s="13"/>
    </row>
    <row r="17" spans="1:10" ht="25.5" x14ac:dyDescent="0.25">
      <c r="A17" s="160" t="s">
        <v>69</v>
      </c>
      <c r="B17" s="160" t="s">
        <v>75</v>
      </c>
      <c r="C17" s="160" t="s">
        <v>118</v>
      </c>
      <c r="D17" s="155" t="s">
        <v>503</v>
      </c>
      <c r="E17" s="155" t="s">
        <v>119</v>
      </c>
      <c r="J17" s="68"/>
    </row>
    <row r="18" spans="1:10" x14ac:dyDescent="0.25">
      <c r="A18" s="156">
        <v>1</v>
      </c>
      <c r="B18" s="156">
        <v>2</v>
      </c>
      <c r="C18" s="156">
        <v>3</v>
      </c>
      <c r="D18" s="156">
        <v>4</v>
      </c>
      <c r="E18" s="51">
        <v>5</v>
      </c>
    </row>
    <row r="19" spans="1:10" x14ac:dyDescent="0.25">
      <c r="A19" s="344">
        <v>1</v>
      </c>
      <c r="B19" s="32" t="s">
        <v>159</v>
      </c>
      <c r="C19" s="25" t="s">
        <v>505</v>
      </c>
      <c r="D19" s="260">
        <f>E19</f>
        <v>500000</v>
      </c>
      <c r="E19" s="285">
        <v>500000</v>
      </c>
      <c r="G19" s="68"/>
    </row>
    <row r="20" spans="1:10" x14ac:dyDescent="0.25">
      <c r="A20" s="344">
        <v>2</v>
      </c>
      <c r="B20" s="32" t="s">
        <v>161</v>
      </c>
      <c r="C20" s="25" t="s">
        <v>505</v>
      </c>
      <c r="D20" s="260">
        <f>E20</f>
        <v>3883.62</v>
      </c>
      <c r="E20" s="200">
        <v>3883.62</v>
      </c>
      <c r="F20" s="68">
        <f>E21-E20-E19</f>
        <v>0</v>
      </c>
    </row>
    <row r="21" spans="1:10" x14ac:dyDescent="0.25">
      <c r="A21" s="32"/>
      <c r="B21" s="157" t="s">
        <v>66</v>
      </c>
      <c r="C21" s="25" t="s">
        <v>67</v>
      </c>
      <c r="D21" s="23" t="s">
        <v>67</v>
      </c>
      <c r="E21" s="340">
        <f>таб1!DF124</f>
        <v>503883.62</v>
      </c>
      <c r="F21" s="68" t="b">
        <f>E21-E20-E19=0</f>
        <v>1</v>
      </c>
      <c r="G21" s="342">
        <v>225</v>
      </c>
    </row>
    <row r="22" spans="1:10" x14ac:dyDescent="0.25">
      <c r="D22" s="181"/>
    </row>
    <row r="23" spans="1:10" ht="15.75" x14ac:dyDescent="0.25">
      <c r="A23" s="718" t="s">
        <v>633</v>
      </c>
      <c r="B23" s="718"/>
      <c r="C23" s="718"/>
      <c r="D23" s="718"/>
      <c r="E23" s="718"/>
    </row>
    <row r="24" spans="1:10" ht="15.75" x14ac:dyDescent="0.25">
      <c r="A24" s="694" t="s">
        <v>64</v>
      </c>
      <c r="B24" s="694"/>
      <c r="C24" s="692" t="s">
        <v>127</v>
      </c>
      <c r="D24" s="692"/>
      <c r="E24" s="61"/>
    </row>
    <row r="25" spans="1:10" ht="18.75" customHeight="1" x14ac:dyDescent="0.25">
      <c r="A25" s="750" t="s">
        <v>65</v>
      </c>
      <c r="B25" s="750"/>
      <c r="C25" s="751" t="s">
        <v>7</v>
      </c>
      <c r="D25" s="751"/>
      <c r="E25" s="751"/>
    </row>
    <row r="26" spans="1:10" x14ac:dyDescent="0.25">
      <c r="A26" s="13"/>
      <c r="B26" s="13"/>
      <c r="C26" s="13"/>
      <c r="D26" s="13"/>
      <c r="E26" s="13"/>
    </row>
    <row r="27" spans="1:10" ht="25.5" x14ac:dyDescent="0.25">
      <c r="A27" s="318" t="s">
        <v>69</v>
      </c>
      <c r="B27" s="318" t="s">
        <v>75</v>
      </c>
      <c r="C27" s="318" t="s">
        <v>118</v>
      </c>
      <c r="D27" s="317" t="s">
        <v>503</v>
      </c>
      <c r="E27" s="317" t="s">
        <v>119</v>
      </c>
    </row>
    <row r="28" spans="1:10" x14ac:dyDescent="0.25">
      <c r="A28" s="316">
        <v>1</v>
      </c>
      <c r="B28" s="316">
        <v>2</v>
      </c>
      <c r="C28" s="316">
        <v>3</v>
      </c>
      <c r="D28" s="316">
        <v>4</v>
      </c>
      <c r="E28" s="51">
        <v>5</v>
      </c>
    </row>
    <row r="29" spans="1:10" x14ac:dyDescent="0.25">
      <c r="A29" s="344">
        <v>1</v>
      </c>
      <c r="B29" s="32" t="s">
        <v>159</v>
      </c>
      <c r="C29" s="24" t="s">
        <v>505</v>
      </c>
      <c r="D29" s="319">
        <f>E29</f>
        <v>1500</v>
      </c>
      <c r="E29" s="319">
        <v>1500</v>
      </c>
    </row>
    <row r="30" spans="1:10" hidden="1" x14ac:dyDescent="0.25">
      <c r="A30" s="344">
        <v>2</v>
      </c>
      <c r="B30" s="32" t="s">
        <v>161</v>
      </c>
      <c r="C30" s="24" t="s">
        <v>505</v>
      </c>
      <c r="D30" s="319"/>
      <c r="E30" s="319">
        <v>0</v>
      </c>
      <c r="F30" s="68"/>
    </row>
    <row r="31" spans="1:10" x14ac:dyDescent="0.25">
      <c r="A31" s="32"/>
      <c r="B31" s="315" t="s">
        <v>66</v>
      </c>
      <c r="C31" s="25" t="s">
        <v>67</v>
      </c>
      <c r="D31" s="23" t="s">
        <v>67</v>
      </c>
      <c r="E31" s="336">
        <f>таб1!DF123</f>
        <v>1500</v>
      </c>
      <c r="F31" t="b">
        <f>E31-E30-E29=0</f>
        <v>1</v>
      </c>
      <c r="G31">
        <v>225</v>
      </c>
    </row>
  </sheetData>
  <mergeCells count="15">
    <mergeCell ref="A23:E23"/>
    <mergeCell ref="A24:B24"/>
    <mergeCell ref="C24:D24"/>
    <mergeCell ref="A25:B25"/>
    <mergeCell ref="C25:E25"/>
    <mergeCell ref="A14:B14"/>
    <mergeCell ref="C14:D14"/>
    <mergeCell ref="A15:B15"/>
    <mergeCell ref="C15:E15"/>
    <mergeCell ref="A1:E1"/>
    <mergeCell ref="A2:B2"/>
    <mergeCell ref="C2:D2"/>
    <mergeCell ref="A4:B4"/>
    <mergeCell ref="C4:E4"/>
    <mergeCell ref="A13:E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100" zoomScaleSheetLayoutView="100" workbookViewId="0">
      <selection activeCell="D10" sqref="D10"/>
    </sheetView>
  </sheetViews>
  <sheetFormatPr defaultRowHeight="15" x14ac:dyDescent="0.25"/>
  <cols>
    <col min="2" max="2" width="30.7109375" customWidth="1"/>
    <col min="3" max="3" width="23.140625" customWidth="1"/>
    <col min="4" max="4" width="23" customWidth="1"/>
    <col min="5" max="5" width="12.5703125" style="182" customWidth="1"/>
    <col min="6" max="6" width="12" customWidth="1"/>
    <col min="8" max="8" width="9.7109375" bestFit="1" customWidth="1"/>
  </cols>
  <sheetData>
    <row r="1" spans="1:10" x14ac:dyDescent="0.25">
      <c r="H1" t="s">
        <v>139</v>
      </c>
    </row>
    <row r="2" spans="1:10" ht="28.5" customHeight="1" x14ac:dyDescent="0.25">
      <c r="A2" s="753" t="s">
        <v>628</v>
      </c>
      <c r="B2" s="753"/>
      <c r="C2" s="753"/>
      <c r="D2" s="753"/>
    </row>
    <row r="3" spans="1:10" s="12" customFormat="1" ht="15.75" x14ac:dyDescent="0.25">
      <c r="A3" s="694" t="s">
        <v>64</v>
      </c>
      <c r="B3" s="694"/>
      <c r="C3" s="692" t="s">
        <v>127</v>
      </c>
      <c r="D3" s="692"/>
      <c r="E3" s="183"/>
      <c r="F3" s="61"/>
      <c r="G3" s="61"/>
      <c r="H3" s="61"/>
      <c r="I3" s="61"/>
      <c r="J3" s="61"/>
    </row>
    <row r="4" spans="1:10" s="16" customFormat="1" ht="13.5" customHeight="1" x14ac:dyDescent="0.2">
      <c r="A4" s="14"/>
      <c r="C4" s="17"/>
      <c r="D4" s="17"/>
      <c r="E4" s="184"/>
      <c r="F4" s="17"/>
      <c r="G4" s="17"/>
      <c r="H4" s="17"/>
      <c r="I4" s="17"/>
      <c r="J4" s="17"/>
    </row>
    <row r="5" spans="1:10" s="12" customFormat="1" ht="30.75" customHeight="1" x14ac:dyDescent="0.25">
      <c r="A5" s="754" t="s">
        <v>65</v>
      </c>
      <c r="B5" s="750"/>
      <c r="C5" s="751" t="s">
        <v>128</v>
      </c>
      <c r="D5" s="751"/>
      <c r="E5" s="185"/>
      <c r="F5" s="62"/>
      <c r="G5" s="62"/>
      <c r="H5" s="62"/>
      <c r="I5" s="62"/>
      <c r="J5" s="62"/>
    </row>
    <row r="6" spans="1:10" x14ac:dyDescent="0.25">
      <c r="A6" s="13"/>
      <c r="B6" s="13"/>
      <c r="C6" s="13"/>
      <c r="D6" s="13"/>
    </row>
    <row r="7" spans="1:10" x14ac:dyDescent="0.25">
      <c r="A7" s="160" t="s">
        <v>69</v>
      </c>
      <c r="B7" s="178" t="s">
        <v>75</v>
      </c>
      <c r="C7" s="160" t="s">
        <v>120</v>
      </c>
      <c r="D7" s="51" t="s">
        <v>121</v>
      </c>
      <c r="H7" s="68"/>
    </row>
    <row r="8" spans="1:10" x14ac:dyDescent="0.25">
      <c r="A8" s="156">
        <v>1</v>
      </c>
      <c r="B8" s="156">
        <v>2</v>
      </c>
      <c r="C8" s="156">
        <v>3</v>
      </c>
      <c r="D8" s="51">
        <v>4</v>
      </c>
    </row>
    <row r="9" spans="1:10" x14ac:dyDescent="0.25">
      <c r="A9" s="24">
        <v>1</v>
      </c>
      <c r="B9" s="186" t="s">
        <v>508</v>
      </c>
      <c r="C9" s="321">
        <v>1</v>
      </c>
      <c r="D9" s="323">
        <v>82886.2</v>
      </c>
      <c r="E9" s="198">
        <f>D10-D9</f>
        <v>0</v>
      </c>
    </row>
    <row r="10" spans="1:10" x14ac:dyDescent="0.25">
      <c r="A10" s="32"/>
      <c r="B10" s="157" t="s">
        <v>66</v>
      </c>
      <c r="C10" s="23" t="s">
        <v>67</v>
      </c>
      <c r="D10" s="332">
        <f>таб1!DF126</f>
        <v>82886.2</v>
      </c>
      <c r="E10" s="182" t="b">
        <f>D10-D9=0</f>
        <v>1</v>
      </c>
    </row>
    <row r="11" spans="1:10" ht="15.75" hidden="1" x14ac:dyDescent="0.25">
      <c r="A11" s="691" t="s">
        <v>572</v>
      </c>
      <c r="B11" s="691"/>
      <c r="C11" s="691"/>
      <c r="D11" s="691"/>
      <c r="E11" s="88"/>
      <c r="F11" s="88"/>
    </row>
    <row r="12" spans="1:10" ht="15.75" hidden="1" x14ac:dyDescent="0.25">
      <c r="A12" s="694" t="s">
        <v>64</v>
      </c>
      <c r="B12" s="694"/>
      <c r="C12" s="692" t="s">
        <v>127</v>
      </c>
      <c r="D12" s="692"/>
      <c r="E12" s="163"/>
      <c r="F12" s="158"/>
    </row>
    <row r="13" spans="1:10" ht="42" hidden="1" customHeight="1" x14ac:dyDescent="0.25">
      <c r="A13" s="738" t="s">
        <v>65</v>
      </c>
      <c r="B13" s="738"/>
      <c r="C13" s="752" t="s">
        <v>7</v>
      </c>
      <c r="D13" s="752"/>
      <c r="E13" s="187"/>
      <c r="F13" s="188"/>
    </row>
    <row r="14" spans="1:10" ht="11.25" hidden="1" customHeight="1" x14ac:dyDescent="0.25">
      <c r="A14" s="173"/>
      <c r="B14" s="173"/>
      <c r="C14" s="174"/>
      <c r="D14" s="174"/>
      <c r="E14" s="187"/>
      <c r="F14" s="174"/>
    </row>
    <row r="15" spans="1:10" hidden="1" x14ac:dyDescent="0.25">
      <c r="A15" s="51" t="s">
        <v>69</v>
      </c>
      <c r="B15" s="51" t="s">
        <v>75</v>
      </c>
      <c r="C15" s="160" t="s">
        <v>120</v>
      </c>
      <c r="D15" s="155" t="s">
        <v>121</v>
      </c>
    </row>
    <row r="16" spans="1:10" hidden="1" x14ac:dyDescent="0.25">
      <c r="A16" s="51">
        <v>1</v>
      </c>
      <c r="B16" s="51">
        <v>2</v>
      </c>
      <c r="C16" s="155">
        <v>3</v>
      </c>
      <c r="D16" s="155">
        <v>6</v>
      </c>
    </row>
    <row r="17" spans="1:6" hidden="1" x14ac:dyDescent="0.25">
      <c r="A17" s="324">
        <v>1</v>
      </c>
      <c r="B17" s="32" t="s">
        <v>161</v>
      </c>
      <c r="C17" s="48">
        <v>1</v>
      </c>
      <c r="D17" s="175">
        <v>0</v>
      </c>
      <c r="E17" s="198">
        <f>D18-D17</f>
        <v>0</v>
      </c>
    </row>
    <row r="18" spans="1:6" hidden="1" x14ac:dyDescent="0.25">
      <c r="A18" s="52"/>
      <c r="B18" s="45" t="s">
        <v>66</v>
      </c>
      <c r="C18" s="50" t="s">
        <v>67</v>
      </c>
      <c r="D18" s="335">
        <f>таб1!DF127</f>
        <v>0</v>
      </c>
      <c r="E18" s="182" t="b">
        <f>D18-D17=0</f>
        <v>1</v>
      </c>
    </row>
    <row r="19" spans="1:6" x14ac:dyDescent="0.25">
      <c r="A19" s="83"/>
      <c r="B19" s="84"/>
      <c r="C19" s="145"/>
      <c r="D19" s="176"/>
    </row>
    <row r="20" spans="1:6" ht="15.75" x14ac:dyDescent="0.25">
      <c r="A20" s="691" t="s">
        <v>634</v>
      </c>
      <c r="B20" s="691"/>
      <c r="C20" s="691"/>
      <c r="D20" s="691"/>
      <c r="E20" s="163"/>
      <c r="F20" s="88"/>
    </row>
    <row r="21" spans="1:6" ht="15.75" x14ac:dyDescent="0.25">
      <c r="A21" s="694" t="s">
        <v>64</v>
      </c>
      <c r="B21" s="694"/>
      <c r="C21" s="692" t="s">
        <v>127</v>
      </c>
      <c r="D21" s="692"/>
    </row>
    <row r="22" spans="1:6" ht="15.75" x14ac:dyDescent="0.25">
      <c r="A22" s="750" t="s">
        <v>65</v>
      </c>
      <c r="B22" s="750"/>
      <c r="C22" s="751" t="s">
        <v>130</v>
      </c>
      <c r="D22" s="751"/>
    </row>
    <row r="23" spans="1:6" x14ac:dyDescent="0.25">
      <c r="A23" s="160" t="s">
        <v>69</v>
      </c>
      <c r="B23" s="160" t="s">
        <v>75</v>
      </c>
      <c r="C23" s="160" t="s">
        <v>120</v>
      </c>
      <c r="D23" s="51" t="s">
        <v>121</v>
      </c>
    </row>
    <row r="24" spans="1:6" x14ac:dyDescent="0.25">
      <c r="A24" s="156">
        <v>1</v>
      </c>
      <c r="B24" s="156">
        <v>2</v>
      </c>
      <c r="C24" s="156">
        <v>3</v>
      </c>
      <c r="D24" s="51">
        <v>4</v>
      </c>
    </row>
    <row r="25" spans="1:6" x14ac:dyDescent="0.25">
      <c r="A25" s="24">
        <v>1</v>
      </c>
      <c r="B25" s="20" t="s">
        <v>570</v>
      </c>
      <c r="C25" s="321">
        <v>1</v>
      </c>
      <c r="D25" s="323">
        <v>26966.880000000001</v>
      </c>
    </row>
    <row r="26" spans="1:6" x14ac:dyDescent="0.25">
      <c r="A26" s="24">
        <v>2</v>
      </c>
      <c r="B26" s="20" t="s">
        <v>159</v>
      </c>
      <c r="C26" s="321">
        <v>1</v>
      </c>
      <c r="D26" s="295">
        <v>300000</v>
      </c>
      <c r="E26" s="198">
        <f>D27-D26-D25</f>
        <v>0</v>
      </c>
    </row>
    <row r="27" spans="1:6" x14ac:dyDescent="0.25">
      <c r="A27" s="32"/>
      <c r="B27" s="157" t="s">
        <v>66</v>
      </c>
      <c r="C27" s="23" t="s">
        <v>67</v>
      </c>
      <c r="D27" s="340">
        <f>таб1!DF128</f>
        <v>326966.88</v>
      </c>
      <c r="E27" s="182" t="b">
        <f>ROUND(D27-D26-D25,2)=0</f>
        <v>1</v>
      </c>
    </row>
  </sheetData>
  <mergeCells count="15">
    <mergeCell ref="A11:D11"/>
    <mergeCell ref="A2:D2"/>
    <mergeCell ref="A3:B3"/>
    <mergeCell ref="C3:D3"/>
    <mergeCell ref="A5:B5"/>
    <mergeCell ref="C5:D5"/>
    <mergeCell ref="A22:B22"/>
    <mergeCell ref="C22:D22"/>
    <mergeCell ref="A12:B12"/>
    <mergeCell ref="C12:D12"/>
    <mergeCell ref="A13:B13"/>
    <mergeCell ref="C13:D13"/>
    <mergeCell ref="A20:D20"/>
    <mergeCell ref="A21:B21"/>
    <mergeCell ref="C21:D21"/>
  </mergeCells>
  <pageMargins left="0.62992125984251968"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E32" sqref="E32"/>
    </sheetView>
  </sheetViews>
  <sheetFormatPr defaultRowHeight="15" x14ac:dyDescent="0.25"/>
  <cols>
    <col min="2" max="2" width="24.42578125" customWidth="1"/>
    <col min="3" max="3" width="10.28515625" bestFit="1" customWidth="1"/>
    <col min="4" max="4" width="20.85546875" bestFit="1" customWidth="1"/>
    <col min="5" max="5" width="22.140625" customWidth="1"/>
    <col min="6" max="6" width="11.85546875" style="182" customWidth="1"/>
  </cols>
  <sheetData>
    <row r="1" spans="1:10" x14ac:dyDescent="0.25">
      <c r="H1">
        <v>310</v>
      </c>
    </row>
    <row r="2" spans="1:10" ht="15.75" hidden="1" x14ac:dyDescent="0.25">
      <c r="A2" s="691" t="s">
        <v>635</v>
      </c>
      <c r="B2" s="691"/>
      <c r="C2" s="691"/>
      <c r="D2" s="691"/>
      <c r="E2" s="691"/>
    </row>
    <row r="3" spans="1:10" ht="15.75" hidden="1" x14ac:dyDescent="0.25">
      <c r="A3" s="691"/>
      <c r="B3" s="691"/>
      <c r="C3" s="691"/>
      <c r="D3" s="691"/>
      <c r="E3" s="691"/>
    </row>
    <row r="4" spans="1:10" s="12" customFormat="1" ht="15.75" hidden="1" x14ac:dyDescent="0.25">
      <c r="A4" s="694" t="s">
        <v>64</v>
      </c>
      <c r="B4" s="694"/>
      <c r="C4" s="755" t="s">
        <v>127</v>
      </c>
      <c r="D4" s="755"/>
      <c r="E4" s="755"/>
      <c r="F4" s="183"/>
      <c r="G4" s="61"/>
      <c r="H4" s="61"/>
      <c r="I4" s="61"/>
      <c r="J4" s="61"/>
    </row>
    <row r="5" spans="1:10" s="12" customFormat="1" ht="30.75" hidden="1" customHeight="1" x14ac:dyDescent="0.25">
      <c r="A5" s="750" t="s">
        <v>65</v>
      </c>
      <c r="B5" s="750"/>
      <c r="C5" s="751" t="s">
        <v>128</v>
      </c>
      <c r="D5" s="751"/>
      <c r="E5" s="751"/>
      <c r="F5" s="189"/>
      <c r="G5" s="62"/>
      <c r="H5" s="62"/>
      <c r="I5" s="62"/>
      <c r="J5" s="62"/>
    </row>
    <row r="6" spans="1:10" hidden="1" x14ac:dyDescent="0.25">
      <c r="A6" s="13"/>
      <c r="B6" s="165"/>
      <c r="C6" s="13"/>
      <c r="D6" s="13"/>
      <c r="E6" s="13"/>
    </row>
    <row r="7" spans="1:10" hidden="1" x14ac:dyDescent="0.25">
      <c r="A7" s="160" t="s">
        <v>69</v>
      </c>
      <c r="B7" s="160" t="s">
        <v>75</v>
      </c>
      <c r="C7" s="160" t="s">
        <v>76</v>
      </c>
      <c r="D7" s="160" t="s">
        <v>122</v>
      </c>
      <c r="E7" s="51" t="s">
        <v>123</v>
      </c>
    </row>
    <row r="8" spans="1:10" hidden="1" x14ac:dyDescent="0.25">
      <c r="A8" s="156"/>
      <c r="B8" s="156">
        <v>1</v>
      </c>
      <c r="C8" s="156">
        <v>2</v>
      </c>
      <c r="D8" s="156">
        <v>3</v>
      </c>
      <c r="E8" s="51">
        <v>4</v>
      </c>
    </row>
    <row r="9" spans="1:10" hidden="1" x14ac:dyDescent="0.25">
      <c r="A9" s="24">
        <v>1</v>
      </c>
      <c r="B9" s="32" t="s">
        <v>509</v>
      </c>
      <c r="C9" s="24">
        <v>1</v>
      </c>
      <c r="D9" s="58">
        <f>E9/C9</f>
        <v>0</v>
      </c>
      <c r="E9" s="323">
        <f>75845-75845</f>
        <v>0</v>
      </c>
      <c r="F9" s="198">
        <f>E10-E9</f>
        <v>0</v>
      </c>
    </row>
    <row r="10" spans="1:10" hidden="1" x14ac:dyDescent="0.25">
      <c r="A10" s="32"/>
      <c r="B10" s="157" t="s">
        <v>66</v>
      </c>
      <c r="C10" s="25" t="s">
        <v>67</v>
      </c>
      <c r="D10" s="23" t="s">
        <v>67</v>
      </c>
      <c r="E10" s="333">
        <f>таб1!DF130</f>
        <v>0</v>
      </c>
      <c r="F10" s="182" t="b">
        <f>ROUND(E10-E9,2)=0</f>
        <v>1</v>
      </c>
    </row>
    <row r="11" spans="1:10" ht="15.75" x14ac:dyDescent="0.25">
      <c r="A11" s="756" t="s">
        <v>572</v>
      </c>
      <c r="B11" s="756"/>
      <c r="C11" s="756"/>
      <c r="D11" s="756"/>
      <c r="E11" s="756"/>
    </row>
    <row r="12" spans="1:10" ht="15.75" x14ac:dyDescent="0.25">
      <c r="A12" s="694" t="s">
        <v>64</v>
      </c>
      <c r="B12" s="694"/>
      <c r="C12" s="755" t="s">
        <v>127</v>
      </c>
      <c r="D12" s="755"/>
      <c r="E12" s="755"/>
    </row>
    <row r="13" spans="1:10" ht="36" customHeight="1" x14ac:dyDescent="0.25">
      <c r="A13" s="750" t="s">
        <v>65</v>
      </c>
      <c r="B13" s="750"/>
      <c r="C13" s="757" t="s">
        <v>130</v>
      </c>
      <c r="D13" s="757"/>
      <c r="E13" s="757"/>
    </row>
    <row r="14" spans="1:10" x14ac:dyDescent="0.25">
      <c r="A14" s="160" t="s">
        <v>69</v>
      </c>
      <c r="B14" s="160" t="s">
        <v>75</v>
      </c>
      <c r="C14" s="160" t="s">
        <v>76</v>
      </c>
      <c r="D14" s="160" t="s">
        <v>122</v>
      </c>
      <c r="E14" s="51" t="s">
        <v>123</v>
      </c>
    </row>
    <row r="15" spans="1:10" x14ac:dyDescent="0.25">
      <c r="A15" s="156"/>
      <c r="B15" s="156">
        <v>1</v>
      </c>
      <c r="C15" s="156">
        <v>2</v>
      </c>
      <c r="D15" s="156">
        <v>3</v>
      </c>
      <c r="E15" s="51">
        <v>4</v>
      </c>
    </row>
    <row r="16" spans="1:10" x14ac:dyDescent="0.25">
      <c r="A16" s="24">
        <v>1</v>
      </c>
      <c r="B16" s="32" t="s">
        <v>510</v>
      </c>
      <c r="C16" s="24">
        <v>1</v>
      </c>
      <c r="D16" s="58">
        <f>E16/C16</f>
        <v>300000</v>
      </c>
      <c r="E16" s="161">
        <v>300000</v>
      </c>
      <c r="F16" s="345">
        <f>E17-E16</f>
        <v>0</v>
      </c>
    </row>
    <row r="17" spans="1:6" s="182" customFormat="1" x14ac:dyDescent="0.25">
      <c r="A17" s="24"/>
      <c r="B17" s="157" t="s">
        <v>66</v>
      </c>
      <c r="C17" s="25" t="s">
        <v>67</v>
      </c>
      <c r="D17" s="23" t="s">
        <v>67</v>
      </c>
      <c r="E17" s="341">
        <f>таб1!DF132</f>
        <v>300000</v>
      </c>
      <c r="F17" s="182" t="b">
        <f>E17-E16=0</f>
        <v>1</v>
      </c>
    </row>
    <row r="19" spans="1:6" ht="15.75" x14ac:dyDescent="0.25">
      <c r="A19" s="691" t="s">
        <v>636</v>
      </c>
      <c r="B19" s="691"/>
      <c r="C19" s="691"/>
      <c r="D19" s="691"/>
      <c r="E19" s="691"/>
    </row>
    <row r="20" spans="1:6" ht="15.75" x14ac:dyDescent="0.25">
      <c r="A20" s="691"/>
      <c r="B20" s="691"/>
      <c r="C20" s="691"/>
      <c r="D20" s="691"/>
      <c r="E20" s="691"/>
    </row>
    <row r="21" spans="1:6" ht="15.75" x14ac:dyDescent="0.25">
      <c r="A21" s="694" t="s">
        <v>64</v>
      </c>
      <c r="B21" s="694"/>
      <c r="C21" s="755" t="s">
        <v>127</v>
      </c>
      <c r="D21" s="755"/>
      <c r="E21" s="755"/>
    </row>
    <row r="22" spans="1:6" ht="49.5" customHeight="1" x14ac:dyDescent="0.25">
      <c r="A22" s="750" t="s">
        <v>65</v>
      </c>
      <c r="B22" s="750"/>
      <c r="C22" s="751" t="s">
        <v>7</v>
      </c>
      <c r="D22" s="751"/>
      <c r="E22" s="751"/>
    </row>
    <row r="23" spans="1:6" x14ac:dyDescent="0.25">
      <c r="A23" s="13"/>
      <c r="B23" s="165"/>
      <c r="C23" s="13"/>
      <c r="D23" s="13"/>
      <c r="E23" s="13"/>
    </row>
    <row r="24" spans="1:6" x14ac:dyDescent="0.25">
      <c r="A24" s="214" t="s">
        <v>69</v>
      </c>
      <c r="B24" s="214" t="s">
        <v>75</v>
      </c>
      <c r="C24" s="214" t="s">
        <v>76</v>
      </c>
      <c r="D24" s="214" t="s">
        <v>122</v>
      </c>
      <c r="E24" s="51" t="s">
        <v>123</v>
      </c>
    </row>
    <row r="25" spans="1:6" x14ac:dyDescent="0.25">
      <c r="A25" s="212"/>
      <c r="B25" s="212">
        <v>1</v>
      </c>
      <c r="C25" s="212">
        <v>2</v>
      </c>
      <c r="D25" s="212">
        <v>3</v>
      </c>
      <c r="E25" s="51">
        <v>4</v>
      </c>
    </row>
    <row r="26" spans="1:6" x14ac:dyDescent="0.25">
      <c r="A26" s="24">
        <v>1</v>
      </c>
      <c r="B26" s="32" t="s">
        <v>627</v>
      </c>
      <c r="C26" s="24">
        <v>1</v>
      </c>
      <c r="D26" s="58">
        <f>E26/C26</f>
        <v>28988</v>
      </c>
      <c r="E26" s="323">
        <f>14398+14590</f>
        <v>28988</v>
      </c>
      <c r="F26" s="345">
        <f>E27-E26</f>
        <v>0</v>
      </c>
    </row>
    <row r="27" spans="1:6" ht="18" customHeight="1" x14ac:dyDescent="0.25">
      <c r="A27" s="32"/>
      <c r="B27" s="213" t="s">
        <v>66</v>
      </c>
      <c r="C27" s="25" t="s">
        <v>67</v>
      </c>
      <c r="D27" s="23" t="s">
        <v>67</v>
      </c>
      <c r="E27" s="337">
        <f>таб1!DF131</f>
        <v>28988</v>
      </c>
      <c r="F27" s="345" t="b">
        <f>E27-E26=0</f>
        <v>1</v>
      </c>
    </row>
  </sheetData>
  <mergeCells count="17">
    <mergeCell ref="A2:E2"/>
    <mergeCell ref="A3:E3"/>
    <mergeCell ref="A4:B4"/>
    <mergeCell ref="C4:E4"/>
    <mergeCell ref="A5:B5"/>
    <mergeCell ref="C5:E5"/>
    <mergeCell ref="A11:E11"/>
    <mergeCell ref="A12:B12"/>
    <mergeCell ref="C12:E12"/>
    <mergeCell ref="A13:B13"/>
    <mergeCell ref="C13:E13"/>
    <mergeCell ref="A19:E19"/>
    <mergeCell ref="A20:E20"/>
    <mergeCell ref="A21:B21"/>
    <mergeCell ref="C21:E21"/>
    <mergeCell ref="A22:B22"/>
    <mergeCell ref="C22:E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view="pageBreakPreview" zoomScaleNormal="100" zoomScaleSheetLayoutView="100" workbookViewId="0">
      <selection activeCell="E23" sqref="E23"/>
    </sheetView>
  </sheetViews>
  <sheetFormatPr defaultRowHeight="15" x14ac:dyDescent="0.25"/>
  <cols>
    <col min="2" max="2" width="29.42578125" customWidth="1"/>
    <col min="3" max="3" width="10.28515625" bestFit="1" customWidth="1"/>
    <col min="4" max="4" width="20.42578125" customWidth="1"/>
    <col min="5" max="5" width="20.5703125" bestFit="1" customWidth="1"/>
    <col min="6" max="6" width="15.140625" style="190" customWidth="1"/>
    <col min="7" max="7" width="7.7109375" customWidth="1"/>
    <col min="8" max="8" width="12.7109375" customWidth="1"/>
    <col min="9" max="9" width="13.28515625" customWidth="1"/>
    <col min="10" max="10" width="13" customWidth="1"/>
    <col min="11" max="11" width="16.85546875" customWidth="1"/>
    <col min="12" max="12" width="13" bestFit="1" customWidth="1"/>
  </cols>
  <sheetData>
    <row r="1" spans="1:10" ht="15.75" x14ac:dyDescent="0.25">
      <c r="A1" s="691" t="s">
        <v>637</v>
      </c>
      <c r="B1" s="691"/>
      <c r="C1" s="691"/>
      <c r="D1" s="691"/>
      <c r="E1" s="691"/>
    </row>
    <row r="2" spans="1:10" ht="15.75" x14ac:dyDescent="0.25">
      <c r="A2" s="691"/>
      <c r="B2" s="691"/>
      <c r="C2" s="691"/>
      <c r="D2" s="691"/>
      <c r="E2" s="691"/>
      <c r="I2" t="s">
        <v>140</v>
      </c>
    </row>
    <row r="3" spans="1:10" s="12" customFormat="1" ht="15.75" x14ac:dyDescent="0.25">
      <c r="A3" s="694" t="s">
        <v>64</v>
      </c>
      <c r="B3" s="694"/>
      <c r="C3" s="755" t="s">
        <v>127</v>
      </c>
      <c r="D3" s="755"/>
      <c r="E3" s="755"/>
      <c r="F3" s="191"/>
      <c r="G3" s="61"/>
      <c r="H3" s="61"/>
      <c r="I3" s="61"/>
      <c r="J3" s="61"/>
    </row>
    <row r="4" spans="1:10" s="12" customFormat="1" ht="30.75" customHeight="1" x14ac:dyDescent="0.25">
      <c r="A4" s="758" t="s">
        <v>65</v>
      </c>
      <c r="B4" s="758"/>
      <c r="C4" s="751" t="s">
        <v>128</v>
      </c>
      <c r="D4" s="751"/>
      <c r="E4" s="751"/>
      <c r="F4" s="192"/>
      <c r="G4" s="62"/>
      <c r="H4" s="62"/>
      <c r="I4" s="62"/>
      <c r="J4" s="62"/>
    </row>
    <row r="5" spans="1:10" x14ac:dyDescent="0.25">
      <c r="A5" s="160" t="s">
        <v>69</v>
      </c>
      <c r="B5" s="160" t="s">
        <v>75</v>
      </c>
      <c r="C5" s="160" t="s">
        <v>76</v>
      </c>
      <c r="D5" s="160" t="s">
        <v>122</v>
      </c>
      <c r="E5" s="51" t="s">
        <v>123</v>
      </c>
    </row>
    <row r="6" spans="1:10" x14ac:dyDescent="0.25">
      <c r="A6" s="156">
        <v>1</v>
      </c>
      <c r="B6" s="156">
        <v>2</v>
      </c>
      <c r="C6" s="156">
        <v>3</v>
      </c>
      <c r="D6" s="156">
        <v>4</v>
      </c>
      <c r="E6" s="51">
        <v>5</v>
      </c>
    </row>
    <row r="7" spans="1:10" x14ac:dyDescent="0.25">
      <c r="A7" s="24">
        <v>1</v>
      </c>
      <c r="B7" s="32" t="s">
        <v>144</v>
      </c>
      <c r="C7" s="24">
        <v>1</v>
      </c>
      <c r="D7" s="58">
        <f>E7/C7</f>
        <v>330</v>
      </c>
      <c r="E7" s="161">
        <f>165+165</f>
        <v>330</v>
      </c>
      <c r="F7" s="197">
        <f>E8-E7</f>
        <v>0</v>
      </c>
    </row>
    <row r="8" spans="1:10" x14ac:dyDescent="0.25">
      <c r="A8" s="32"/>
      <c r="B8" s="157" t="s">
        <v>66</v>
      </c>
      <c r="C8" s="25" t="s">
        <v>67</v>
      </c>
      <c r="D8" s="23" t="s">
        <v>67</v>
      </c>
      <c r="E8" s="332">
        <f>таб1!DF134</f>
        <v>330</v>
      </c>
      <c r="F8" s="190" t="b">
        <f>E8-E7=0</f>
        <v>1</v>
      </c>
      <c r="G8">
        <v>341</v>
      </c>
      <c r="J8" s="68"/>
    </row>
    <row r="9" spans="1:10" ht="15.75" x14ac:dyDescent="0.25">
      <c r="A9" s="691" t="s">
        <v>623</v>
      </c>
      <c r="B9" s="691"/>
      <c r="C9" s="691"/>
      <c r="D9" s="691"/>
      <c r="E9" s="691"/>
    </row>
    <row r="10" spans="1:10" ht="15.75" x14ac:dyDescent="0.25">
      <c r="A10" s="694" t="s">
        <v>64</v>
      </c>
      <c r="B10" s="694"/>
      <c r="C10" s="755" t="s">
        <v>127</v>
      </c>
      <c r="D10" s="755"/>
      <c r="E10" s="755"/>
    </row>
    <row r="11" spans="1:10" ht="15.75" x14ac:dyDescent="0.25">
      <c r="A11" s="758" t="s">
        <v>65</v>
      </c>
      <c r="B11" s="758"/>
      <c r="C11" s="751" t="s">
        <v>130</v>
      </c>
      <c r="D11" s="751"/>
      <c r="E11" s="751"/>
    </row>
    <row r="12" spans="1:10" x14ac:dyDescent="0.25">
      <c r="A12" s="288" t="s">
        <v>69</v>
      </c>
      <c r="B12" s="288" t="s">
        <v>75</v>
      </c>
      <c r="C12" s="288" t="s">
        <v>76</v>
      </c>
      <c r="D12" s="288" t="s">
        <v>122</v>
      </c>
      <c r="E12" s="51" t="s">
        <v>123</v>
      </c>
    </row>
    <row r="13" spans="1:10" x14ac:dyDescent="0.25">
      <c r="A13" s="287">
        <v>1</v>
      </c>
      <c r="B13" s="287">
        <v>2</v>
      </c>
      <c r="C13" s="287">
        <v>3</v>
      </c>
      <c r="D13" s="287">
        <v>4</v>
      </c>
      <c r="E13" s="51">
        <v>5</v>
      </c>
    </row>
    <row r="14" spans="1:10" x14ac:dyDescent="0.25">
      <c r="A14" s="24">
        <v>1</v>
      </c>
      <c r="B14" s="63" t="s">
        <v>512</v>
      </c>
      <c r="C14" s="357">
        <v>1</v>
      </c>
      <c r="D14" s="196">
        <f>E14/C14</f>
        <v>50000</v>
      </c>
      <c r="E14" s="195">
        <v>50000</v>
      </c>
      <c r="F14" s="197">
        <f>E15-E14</f>
        <v>0</v>
      </c>
    </row>
    <row r="15" spans="1:10" x14ac:dyDescent="0.25">
      <c r="A15" s="32"/>
      <c r="B15" s="286" t="s">
        <v>66</v>
      </c>
      <c r="C15" s="25" t="s">
        <v>67</v>
      </c>
      <c r="D15" s="23" t="s">
        <v>67</v>
      </c>
      <c r="E15" s="340">
        <f>таб1!DF136</f>
        <v>50000</v>
      </c>
      <c r="F15" s="190" t="b">
        <f>E15-E14=0</f>
        <v>1</v>
      </c>
      <c r="G15">
        <v>341</v>
      </c>
    </row>
    <row r="16" spans="1:10" ht="15.75" x14ac:dyDescent="0.25">
      <c r="A16" s="691" t="s">
        <v>617</v>
      </c>
      <c r="B16" s="691"/>
      <c r="C16" s="691"/>
      <c r="D16" s="691"/>
      <c r="E16" s="691"/>
    </row>
    <row r="17" spans="1:12" ht="15.75" x14ac:dyDescent="0.25">
      <c r="A17" s="694" t="s">
        <v>64</v>
      </c>
      <c r="B17" s="694"/>
      <c r="C17" s="755" t="s">
        <v>127</v>
      </c>
      <c r="D17" s="755"/>
      <c r="E17" s="755"/>
    </row>
    <row r="18" spans="1:12" ht="32.25" customHeight="1" x14ac:dyDescent="0.25">
      <c r="A18" s="758" t="s">
        <v>65</v>
      </c>
      <c r="B18" s="758"/>
      <c r="C18" s="751" t="s">
        <v>128</v>
      </c>
      <c r="D18" s="751"/>
      <c r="E18" s="751"/>
      <c r="I18" s="182"/>
      <c r="K18" s="77"/>
    </row>
    <row r="19" spans="1:12" x14ac:dyDescent="0.25">
      <c r="A19" s="13"/>
      <c r="B19" s="13"/>
      <c r="C19" s="13"/>
      <c r="D19" s="13"/>
      <c r="E19" s="13"/>
      <c r="I19" s="182"/>
      <c r="K19" s="193"/>
    </row>
    <row r="20" spans="1:12" x14ac:dyDescent="0.25">
      <c r="A20" s="288" t="s">
        <v>69</v>
      </c>
      <c r="B20" s="288" t="s">
        <v>75</v>
      </c>
      <c r="C20" s="288" t="s">
        <v>76</v>
      </c>
      <c r="D20" s="288" t="s">
        <v>122</v>
      </c>
      <c r="E20" s="51" t="s">
        <v>123</v>
      </c>
    </row>
    <row r="21" spans="1:12" x14ac:dyDescent="0.25">
      <c r="A21" s="287">
        <v>1</v>
      </c>
      <c r="B21" s="287">
        <v>2</v>
      </c>
      <c r="C21" s="287">
        <v>3</v>
      </c>
      <c r="D21" s="287">
        <v>4</v>
      </c>
      <c r="E21" s="51">
        <v>5</v>
      </c>
    </row>
    <row r="22" spans="1:12" x14ac:dyDescent="0.25">
      <c r="A22" s="346">
        <v>1</v>
      </c>
      <c r="B22" s="194" t="s">
        <v>511</v>
      </c>
      <c r="C22" s="358">
        <v>7</v>
      </c>
      <c r="D22" s="195">
        <f>E22/C22</f>
        <v>99876.975714285712</v>
      </c>
      <c r="E22" s="195">
        <f>569138.83+130000</f>
        <v>699138.83</v>
      </c>
      <c r="F22" s="197">
        <f>E23-E22</f>
        <v>0</v>
      </c>
      <c r="J22" t="s">
        <v>565</v>
      </c>
    </row>
    <row r="23" spans="1:12" x14ac:dyDescent="0.25">
      <c r="A23" s="32"/>
      <c r="B23" s="157" t="s">
        <v>66</v>
      </c>
      <c r="C23" s="25" t="s">
        <v>67</v>
      </c>
      <c r="D23" s="23" t="s">
        <v>67</v>
      </c>
      <c r="E23" s="332">
        <f>таб1!DF138</f>
        <v>699138.83</v>
      </c>
      <c r="F23" s="190" t="b">
        <f>E23-E22=0</f>
        <v>1</v>
      </c>
      <c r="G23">
        <v>342</v>
      </c>
      <c r="H23" s="77"/>
      <c r="J23" s="182" t="s">
        <v>162</v>
      </c>
      <c r="K23" s="77">
        <f>таб1!DF110+таб1!DF114+таб1!DF118+таб1!DF122+таб1!DF126+таб1!DF130+таб1!DF134+таб1!DF138+таб1!DF142+таб1!DF146+таб1!DF150</f>
        <v>2868661.9099999997</v>
      </c>
      <c r="L23" s="310">
        <f>K23-расчет5!F10-расчет5!F37-расчет5!F38-расчет5!F66-расчет5!F68-расчет5!F70-'расчет 6'!E8-'расчет 6'!E9-'расчет 6'!E10-'расчет 6'!E11-'расчет 7'!D9-расчет8!E9-расчет!E7-расчет!E22-расчет!E70-расчет!E86</f>
        <v>4.5000000391155481E-3</v>
      </c>
    </row>
    <row r="24" spans="1:12" x14ac:dyDescent="0.25">
      <c r="J24" s="199" t="s">
        <v>513</v>
      </c>
      <c r="K24" s="77">
        <f>таб1!DF111+таб1!DF115+таб1!DF119+таб1!DF123+таб1!DF127+таб1!DF131+таб1!DF135+таб1!DF139+таб1!DF143+таб1!DF147+таб1!DF151</f>
        <v>45688.09</v>
      </c>
      <c r="L24" s="68">
        <f>K24-расчет5!F19-расчет5!F82-E32-расчет8!E26-'расчет 6'!E29</f>
        <v>0</v>
      </c>
    </row>
    <row r="25" spans="1:12" x14ac:dyDescent="0.25">
      <c r="J25" s="199" t="s">
        <v>163</v>
      </c>
      <c r="K25" s="77">
        <f>таб1!DF112+таб1!DF116+таб1!DF120+таб1!DF124+таб1!DF128+таб1!DF132+таб1!DF136+таб1!DF140+таб1!DF144+таб1!DF148+таб1!DF152</f>
        <v>5928378.3799999999</v>
      </c>
      <c r="L25" s="68">
        <f>K25-расчет5!F27-расчет5!F28-расчет5!F56-'расчет 6'!E19-'расчет 6'!E20-'расчет 7'!D25-'расчет 7'!D26-расчет8!E16-расчет!E14-расчет!E41-расчет!E42-расчет!E61-расчет!E78-расчет!E94</f>
        <v>0</v>
      </c>
    </row>
    <row r="26" spans="1:12" ht="15.75" x14ac:dyDescent="0.25">
      <c r="A26" s="691" t="s">
        <v>624</v>
      </c>
      <c r="B26" s="691"/>
      <c r="C26" s="691"/>
      <c r="D26" s="691"/>
      <c r="E26" s="691"/>
      <c r="J26" s="182"/>
      <c r="K26" s="325"/>
      <c r="L26" s="325"/>
    </row>
    <row r="27" spans="1:12" ht="15.75" x14ac:dyDescent="0.25">
      <c r="A27" s="694" t="s">
        <v>64</v>
      </c>
      <c r="B27" s="694"/>
      <c r="C27" s="755" t="s">
        <v>127</v>
      </c>
      <c r="D27" s="755"/>
      <c r="E27" s="755"/>
    </row>
    <row r="28" spans="1:12" ht="52.5" customHeight="1" x14ac:dyDescent="0.25">
      <c r="A28" s="758" t="s">
        <v>65</v>
      </c>
      <c r="B28" s="758"/>
      <c r="C28" s="751" t="s">
        <v>7</v>
      </c>
      <c r="D28" s="751"/>
      <c r="E28" s="751"/>
    </row>
    <row r="29" spans="1:12" x14ac:dyDescent="0.25">
      <c r="A29" s="13"/>
      <c r="B29" s="13"/>
      <c r="C29" s="13"/>
      <c r="D29" s="13"/>
      <c r="E29" s="13"/>
      <c r="I29" s="77"/>
      <c r="J29" s="77"/>
      <c r="K29" s="77"/>
    </row>
    <row r="30" spans="1:12" x14ac:dyDescent="0.25">
      <c r="A30" s="278" t="s">
        <v>69</v>
      </c>
      <c r="B30" s="278" t="s">
        <v>75</v>
      </c>
      <c r="C30" s="278" t="s">
        <v>76</v>
      </c>
      <c r="D30" s="278" t="s">
        <v>122</v>
      </c>
      <c r="E30" s="51" t="s">
        <v>123</v>
      </c>
      <c r="H30" s="77"/>
    </row>
    <row r="31" spans="1:12" x14ac:dyDescent="0.25">
      <c r="A31" s="276">
        <v>1</v>
      </c>
      <c r="B31" s="276">
        <v>2</v>
      </c>
      <c r="C31" s="276">
        <v>3</v>
      </c>
      <c r="D31" s="276">
        <v>4</v>
      </c>
      <c r="E31" s="51">
        <v>5</v>
      </c>
    </row>
    <row r="32" spans="1:12" ht="26.25" x14ac:dyDescent="0.25">
      <c r="A32" s="346">
        <v>1</v>
      </c>
      <c r="B32" s="63" t="s">
        <v>626</v>
      </c>
      <c r="C32" s="195">
        <v>1</v>
      </c>
      <c r="D32" s="195">
        <f>E32/C32</f>
        <v>1792.17</v>
      </c>
      <c r="E32" s="195">
        <f>572.19+563.35+656.63</f>
        <v>1792.17</v>
      </c>
      <c r="F32" s="197">
        <f>E33-E32</f>
        <v>0</v>
      </c>
    </row>
    <row r="33" spans="1:12" ht="15.6" customHeight="1" x14ac:dyDescent="0.25">
      <c r="A33" s="32"/>
      <c r="B33" s="275" t="s">
        <v>66</v>
      </c>
      <c r="C33" s="25" t="s">
        <v>67</v>
      </c>
      <c r="D33" s="23" t="s">
        <v>67</v>
      </c>
      <c r="E33" s="336">
        <f>таб1!DF139</f>
        <v>1792.17</v>
      </c>
      <c r="F33" s="190" t="b">
        <f>E33-E32=0</f>
        <v>1</v>
      </c>
      <c r="G33">
        <v>342</v>
      </c>
    </row>
    <row r="34" spans="1:12" x14ac:dyDescent="0.25">
      <c r="J34" s="199"/>
      <c r="K34" s="77"/>
      <c r="L34" s="68"/>
    </row>
    <row r="35" spans="1:12" ht="15" customHeight="1" x14ac:dyDescent="0.25">
      <c r="A35" s="691" t="s">
        <v>625</v>
      </c>
      <c r="B35" s="691"/>
      <c r="C35" s="691"/>
      <c r="D35" s="691"/>
      <c r="E35" s="691"/>
      <c r="J35" s="182"/>
      <c r="K35" s="280"/>
      <c r="L35" s="280"/>
    </row>
    <row r="36" spans="1:12" ht="15.75" x14ac:dyDescent="0.25">
      <c r="A36" s="694" t="s">
        <v>64</v>
      </c>
      <c r="B36" s="694"/>
      <c r="C36" s="755" t="s">
        <v>127</v>
      </c>
      <c r="D36" s="755"/>
      <c r="E36" s="755"/>
    </row>
    <row r="37" spans="1:12" ht="15.75" x14ac:dyDescent="0.25">
      <c r="A37" s="758" t="s">
        <v>65</v>
      </c>
      <c r="B37" s="758"/>
      <c r="C37" s="751" t="s">
        <v>130</v>
      </c>
      <c r="D37" s="751"/>
      <c r="E37" s="751"/>
      <c r="K37" s="77"/>
    </row>
    <row r="38" spans="1:12" x14ac:dyDescent="0.25">
      <c r="A38" s="13"/>
      <c r="B38" s="13"/>
      <c r="C38" s="13"/>
      <c r="D38" s="13"/>
      <c r="E38" s="13"/>
      <c r="K38" s="193"/>
    </row>
    <row r="39" spans="1:12" x14ac:dyDescent="0.25">
      <c r="A39" s="160" t="s">
        <v>69</v>
      </c>
      <c r="B39" s="160" t="s">
        <v>75</v>
      </c>
      <c r="C39" s="160" t="s">
        <v>76</v>
      </c>
      <c r="D39" s="160" t="s">
        <v>122</v>
      </c>
      <c r="E39" s="51" t="s">
        <v>123</v>
      </c>
    </row>
    <row r="40" spans="1:12" x14ac:dyDescent="0.25">
      <c r="A40" s="156">
        <v>1</v>
      </c>
      <c r="B40" s="156">
        <v>2</v>
      </c>
      <c r="C40" s="156">
        <v>3</v>
      </c>
      <c r="D40" s="156">
        <v>4</v>
      </c>
      <c r="E40" s="51">
        <v>5</v>
      </c>
    </row>
    <row r="41" spans="1:12" x14ac:dyDescent="0.25">
      <c r="A41" s="346">
        <v>1</v>
      </c>
      <c r="B41" s="194" t="s">
        <v>511</v>
      </c>
      <c r="C41" s="358">
        <v>7</v>
      </c>
      <c r="D41" s="195">
        <f>E41/C41</f>
        <v>501393.04857142863</v>
      </c>
      <c r="E41" s="68">
        <f>3507424.7+2326.64</f>
        <v>3509751.3400000003</v>
      </c>
    </row>
    <row r="42" spans="1:12" x14ac:dyDescent="0.25">
      <c r="A42" s="24">
        <v>2</v>
      </c>
      <c r="B42" s="63" t="s">
        <v>161</v>
      </c>
      <c r="C42" s="357">
        <v>8</v>
      </c>
      <c r="D42" s="196">
        <f>E42/C42</f>
        <v>22295.598750000001</v>
      </c>
      <c r="E42" s="195">
        <v>178364.79</v>
      </c>
      <c r="F42" s="197">
        <f>E43-E42-E41</f>
        <v>0</v>
      </c>
      <c r="I42" s="77"/>
      <c r="J42" s="77"/>
    </row>
    <row r="43" spans="1:12" x14ac:dyDescent="0.25">
      <c r="A43" s="32"/>
      <c r="B43" s="157" t="s">
        <v>66</v>
      </c>
      <c r="C43" s="25" t="s">
        <v>67</v>
      </c>
      <c r="D43" s="23" t="s">
        <v>67</v>
      </c>
      <c r="E43" s="340">
        <f>таб1!DF140</f>
        <v>3688116.13</v>
      </c>
      <c r="F43" s="197" t="b">
        <f>ROUND(E43-E42-E41,2)=0</f>
        <v>1</v>
      </c>
      <c r="G43">
        <v>342</v>
      </c>
      <c r="H43" s="77"/>
      <c r="J43" s="68"/>
    </row>
    <row r="44" spans="1:12" x14ac:dyDescent="0.25">
      <c r="A44" s="83"/>
      <c r="B44" s="84"/>
      <c r="C44" s="298"/>
      <c r="D44" s="298"/>
      <c r="E44" s="253"/>
      <c r="F44" s="197"/>
      <c r="H44" s="77"/>
    </row>
    <row r="45" spans="1:12" ht="15.75" hidden="1" x14ac:dyDescent="0.25">
      <c r="A45" s="691" t="s">
        <v>567</v>
      </c>
      <c r="B45" s="691"/>
      <c r="C45" s="691"/>
      <c r="D45" s="691"/>
      <c r="E45" s="691"/>
    </row>
    <row r="46" spans="1:12" ht="15.75" hidden="1" x14ac:dyDescent="0.25">
      <c r="A46" s="691"/>
      <c r="B46" s="691"/>
      <c r="C46" s="691"/>
      <c r="D46" s="691"/>
      <c r="E46" s="691"/>
    </row>
    <row r="47" spans="1:12" ht="15.75" hidden="1" x14ac:dyDescent="0.25">
      <c r="A47" s="694" t="s">
        <v>64</v>
      </c>
      <c r="B47" s="694"/>
      <c r="C47" s="755" t="s">
        <v>127</v>
      </c>
      <c r="D47" s="755"/>
      <c r="E47" s="755"/>
    </row>
    <row r="48" spans="1:12" ht="15.75" hidden="1" x14ac:dyDescent="0.25">
      <c r="A48" s="758" t="s">
        <v>65</v>
      </c>
      <c r="B48" s="758"/>
      <c r="C48" s="751" t="s">
        <v>128</v>
      </c>
      <c r="D48" s="751"/>
      <c r="E48" s="751"/>
    </row>
    <row r="49" spans="1:11" hidden="1" x14ac:dyDescent="0.25">
      <c r="A49" s="13"/>
      <c r="B49" s="13"/>
      <c r="C49" s="13"/>
      <c r="D49" s="13"/>
      <c r="E49" s="13"/>
    </row>
    <row r="50" spans="1:11" hidden="1" x14ac:dyDescent="0.25">
      <c r="A50" s="160" t="s">
        <v>69</v>
      </c>
      <c r="B50" s="160" t="s">
        <v>75</v>
      </c>
      <c r="C50" s="160" t="s">
        <v>76</v>
      </c>
      <c r="D50" s="160" t="s">
        <v>122</v>
      </c>
      <c r="E50" s="51" t="s">
        <v>123</v>
      </c>
    </row>
    <row r="51" spans="1:11" hidden="1" x14ac:dyDescent="0.25">
      <c r="A51" s="156">
        <v>1</v>
      </c>
      <c r="B51" s="156">
        <v>2</v>
      </c>
      <c r="C51" s="156">
        <v>3</v>
      </c>
      <c r="D51" s="156">
        <v>4</v>
      </c>
      <c r="E51" s="51">
        <v>5</v>
      </c>
    </row>
    <row r="52" spans="1:11" hidden="1" x14ac:dyDescent="0.25">
      <c r="A52" s="24">
        <v>1</v>
      </c>
      <c r="B52" s="32" t="s">
        <v>612</v>
      </c>
      <c r="C52" s="35">
        <v>1</v>
      </c>
      <c r="D52" s="196">
        <f>E52/C52</f>
        <v>0</v>
      </c>
      <c r="E52" s="195">
        <v>0</v>
      </c>
      <c r="F52" s="197">
        <f>E53-E52</f>
        <v>0</v>
      </c>
    </row>
    <row r="53" spans="1:11" hidden="1" x14ac:dyDescent="0.25">
      <c r="A53" s="32"/>
      <c r="B53" s="157" t="s">
        <v>66</v>
      </c>
      <c r="C53" s="25" t="s">
        <v>67</v>
      </c>
      <c r="D53" s="23" t="s">
        <v>67</v>
      </c>
      <c r="E53" s="332">
        <f>таб1!DF142</f>
        <v>0</v>
      </c>
      <c r="F53" s="197" t="b">
        <f>E53-E52=0</f>
        <v>1</v>
      </c>
      <c r="G53">
        <v>344</v>
      </c>
    </row>
    <row r="54" spans="1:11" hidden="1" x14ac:dyDescent="0.25">
      <c r="A54" s="83"/>
      <c r="B54" s="84"/>
      <c r="C54" s="298"/>
      <c r="D54" s="298"/>
      <c r="E54" s="253"/>
      <c r="F54" s="197"/>
      <c r="H54" s="77"/>
    </row>
    <row r="55" spans="1:11" ht="15.75" x14ac:dyDescent="0.25">
      <c r="A55" s="691" t="s">
        <v>629</v>
      </c>
      <c r="B55" s="691"/>
      <c r="C55" s="691"/>
      <c r="D55" s="691"/>
      <c r="E55" s="691"/>
      <c r="H55" s="77"/>
    </row>
    <row r="56" spans="1:11" ht="15.75" x14ac:dyDescent="0.25">
      <c r="A56" s="694" t="s">
        <v>64</v>
      </c>
      <c r="B56" s="694"/>
      <c r="C56" s="755" t="s">
        <v>127</v>
      </c>
      <c r="D56" s="755"/>
      <c r="E56" s="755"/>
      <c r="H56" s="77"/>
    </row>
    <row r="57" spans="1:11" ht="15.75" x14ac:dyDescent="0.25">
      <c r="A57" s="758" t="s">
        <v>65</v>
      </c>
      <c r="B57" s="758"/>
      <c r="C57" s="751" t="s">
        <v>130</v>
      </c>
      <c r="D57" s="751"/>
      <c r="E57" s="751"/>
      <c r="H57" s="77"/>
    </row>
    <row r="58" spans="1:11" x14ac:dyDescent="0.25">
      <c r="A58" s="13"/>
      <c r="B58" s="13"/>
      <c r="C58" s="13"/>
      <c r="D58" s="13"/>
      <c r="E58" s="13"/>
      <c r="H58" s="77"/>
    </row>
    <row r="59" spans="1:11" x14ac:dyDescent="0.25">
      <c r="A59" s="293" t="s">
        <v>69</v>
      </c>
      <c r="B59" s="293" t="s">
        <v>75</v>
      </c>
      <c r="C59" s="293" t="s">
        <v>76</v>
      </c>
      <c r="D59" s="293" t="s">
        <v>122</v>
      </c>
      <c r="E59" s="51" t="s">
        <v>123</v>
      </c>
      <c r="H59" s="77"/>
    </row>
    <row r="60" spans="1:11" ht="15.75" customHeight="1" x14ac:dyDescent="0.25">
      <c r="A60" s="291">
        <v>1</v>
      </c>
      <c r="B60" s="291">
        <v>2</v>
      </c>
      <c r="C60" s="291">
        <v>3</v>
      </c>
      <c r="D60" s="291">
        <v>4</v>
      </c>
      <c r="E60" s="51">
        <v>5</v>
      </c>
      <c r="H60" s="77"/>
    </row>
    <row r="61" spans="1:11" ht="15" customHeight="1" x14ac:dyDescent="0.25">
      <c r="A61" s="346">
        <v>1</v>
      </c>
      <c r="B61" s="194" t="s">
        <v>571</v>
      </c>
      <c r="C61" s="358">
        <v>1</v>
      </c>
      <c r="D61" s="195">
        <f>E61/C61</f>
        <v>300000</v>
      </c>
      <c r="E61" s="195">
        <v>300000</v>
      </c>
      <c r="F61" s="197">
        <f>E62-E61</f>
        <v>0</v>
      </c>
    </row>
    <row r="62" spans="1:11" x14ac:dyDescent="0.25">
      <c r="A62" s="32"/>
      <c r="B62" s="292" t="s">
        <v>66</v>
      </c>
      <c r="C62" s="25" t="s">
        <v>67</v>
      </c>
      <c r="D62" s="23" t="s">
        <v>67</v>
      </c>
      <c r="E62" s="340">
        <f>таб1!DF144</f>
        <v>300000</v>
      </c>
      <c r="F62" s="197" t="b">
        <f>E62-E61=0</f>
        <v>1</v>
      </c>
      <c r="G62">
        <v>344</v>
      </c>
      <c r="H62" s="182"/>
      <c r="I62" s="198"/>
      <c r="J62" s="68"/>
    </row>
    <row r="63" spans="1:11" x14ac:dyDescent="0.25">
      <c r="A63" s="83"/>
      <c r="B63" s="84"/>
      <c r="C63" s="298"/>
      <c r="D63" s="298"/>
      <c r="E63" s="253"/>
      <c r="F63" s="197"/>
    </row>
    <row r="64" spans="1:11" ht="15.75" x14ac:dyDescent="0.25">
      <c r="A64" s="691" t="s">
        <v>638</v>
      </c>
      <c r="B64" s="691"/>
      <c r="C64" s="691"/>
      <c r="D64" s="691"/>
      <c r="E64" s="691"/>
      <c r="H64" s="182"/>
      <c r="I64" s="198"/>
      <c r="J64" s="68"/>
      <c r="K64" s="193"/>
    </row>
    <row r="65" spans="1:11" ht="15.75" x14ac:dyDescent="0.25">
      <c r="A65" s="694" t="s">
        <v>64</v>
      </c>
      <c r="B65" s="694"/>
      <c r="C65" s="755" t="s">
        <v>127</v>
      </c>
      <c r="D65" s="755"/>
      <c r="E65" s="755"/>
      <c r="H65" s="199"/>
      <c r="I65" s="198"/>
      <c r="J65" s="68"/>
    </row>
    <row r="66" spans="1:11" ht="15.75" x14ac:dyDescent="0.25">
      <c r="A66" s="758" t="s">
        <v>65</v>
      </c>
      <c r="B66" s="758"/>
      <c r="C66" s="751" t="s">
        <v>128</v>
      </c>
      <c r="D66" s="751"/>
      <c r="E66" s="751"/>
      <c r="H66" s="182"/>
      <c r="I66" s="198"/>
      <c r="J66" s="68"/>
    </row>
    <row r="67" spans="1:11" x14ac:dyDescent="0.25">
      <c r="A67" s="13"/>
      <c r="B67" s="13"/>
      <c r="C67" s="13"/>
      <c r="D67" s="13"/>
      <c r="E67" s="13"/>
    </row>
    <row r="68" spans="1:11" x14ac:dyDescent="0.25">
      <c r="A68" s="160" t="s">
        <v>69</v>
      </c>
      <c r="B68" s="160" t="s">
        <v>75</v>
      </c>
      <c r="C68" s="160" t="s">
        <v>76</v>
      </c>
      <c r="D68" s="160" t="s">
        <v>122</v>
      </c>
      <c r="E68" s="51" t="s">
        <v>123</v>
      </c>
      <c r="H68" s="77"/>
    </row>
    <row r="69" spans="1:11" ht="15" customHeight="1" x14ac:dyDescent="0.25">
      <c r="A69" s="156">
        <v>1</v>
      </c>
      <c r="B69" s="156">
        <v>2</v>
      </c>
      <c r="C69" s="156">
        <v>3</v>
      </c>
      <c r="D69" s="156">
        <v>4</v>
      </c>
      <c r="E69" s="51">
        <v>5</v>
      </c>
    </row>
    <row r="70" spans="1:11" ht="15" customHeight="1" x14ac:dyDescent="0.25">
      <c r="A70" s="346">
        <v>1</v>
      </c>
      <c r="B70" s="194" t="s">
        <v>143</v>
      </c>
      <c r="C70" s="358">
        <v>1</v>
      </c>
      <c r="D70" s="195">
        <f>E70/C70</f>
        <v>4680</v>
      </c>
      <c r="E70" s="195">
        <v>4680</v>
      </c>
      <c r="F70" s="197">
        <f>E71-E70</f>
        <v>0</v>
      </c>
      <c r="I70" s="68"/>
    </row>
    <row r="71" spans="1:11" x14ac:dyDescent="0.25">
      <c r="A71" s="32"/>
      <c r="B71" s="157" t="s">
        <v>66</v>
      </c>
      <c r="C71" s="25" t="s">
        <v>67</v>
      </c>
      <c r="D71" s="23" t="s">
        <v>67</v>
      </c>
      <c r="E71" s="332">
        <f>таб1!DF146</f>
        <v>4680</v>
      </c>
      <c r="F71" s="190" t="b">
        <f>E71-E70=0</f>
        <v>1</v>
      </c>
      <c r="G71">
        <v>345</v>
      </c>
    </row>
    <row r="72" spans="1:11" ht="17.25" customHeight="1" x14ac:dyDescent="0.25">
      <c r="K72" s="77"/>
    </row>
    <row r="73" spans="1:11" ht="15.75" x14ac:dyDescent="0.25">
      <c r="A73" s="759" t="s">
        <v>639</v>
      </c>
      <c r="B73" s="759"/>
      <c r="C73" s="759"/>
      <c r="D73" s="759"/>
      <c r="E73" s="759"/>
    </row>
    <row r="74" spans="1:11" ht="15.75" x14ac:dyDescent="0.25">
      <c r="A74" s="694" t="s">
        <v>64</v>
      </c>
      <c r="B74" s="694"/>
      <c r="C74" s="755" t="s">
        <v>127</v>
      </c>
      <c r="D74" s="755"/>
      <c r="E74" s="755"/>
    </row>
    <row r="75" spans="1:11" ht="15.75" x14ac:dyDescent="0.25">
      <c r="A75" s="760" t="s">
        <v>65</v>
      </c>
      <c r="B75" s="760"/>
      <c r="C75" s="761" t="s">
        <v>130</v>
      </c>
      <c r="D75" s="761"/>
      <c r="E75" s="761"/>
    </row>
    <row r="76" spans="1:11" x14ac:dyDescent="0.25">
      <c r="A76" s="288" t="s">
        <v>69</v>
      </c>
      <c r="B76" s="288" t="s">
        <v>75</v>
      </c>
      <c r="C76" s="288" t="s">
        <v>76</v>
      </c>
      <c r="D76" s="288" t="s">
        <v>122</v>
      </c>
      <c r="E76" s="51" t="s">
        <v>123</v>
      </c>
    </row>
    <row r="77" spans="1:11" x14ac:dyDescent="0.25">
      <c r="A77" s="287">
        <v>1</v>
      </c>
      <c r="B77" s="287">
        <v>2</v>
      </c>
      <c r="C77" s="287">
        <v>3</v>
      </c>
      <c r="D77" s="287">
        <v>4</v>
      </c>
      <c r="E77" s="51">
        <v>5</v>
      </c>
    </row>
    <row r="78" spans="1:11" x14ac:dyDescent="0.25">
      <c r="A78" s="24">
        <v>1</v>
      </c>
      <c r="B78" s="63" t="s">
        <v>512</v>
      </c>
      <c r="C78" s="357">
        <v>1</v>
      </c>
      <c r="D78" s="196">
        <f>E78/C78</f>
        <v>100000</v>
      </c>
      <c r="E78" s="195">
        <v>100000</v>
      </c>
      <c r="F78" s="197">
        <f>E79-E78</f>
        <v>0</v>
      </c>
    </row>
    <row r="79" spans="1:11" x14ac:dyDescent="0.25">
      <c r="A79" s="32"/>
      <c r="B79" s="286" t="s">
        <v>66</v>
      </c>
      <c r="C79" s="25" t="s">
        <v>67</v>
      </c>
      <c r="D79" s="23" t="s">
        <v>67</v>
      </c>
      <c r="E79" s="340">
        <f>таб1!DF148</f>
        <v>100000</v>
      </c>
      <c r="F79" s="190" t="b">
        <f>E79-E78=0</f>
        <v>1</v>
      </c>
      <c r="G79">
        <v>345</v>
      </c>
    </row>
    <row r="80" spans="1:11" x14ac:dyDescent="0.25">
      <c r="A80" s="83"/>
      <c r="B80" s="84"/>
      <c r="C80" s="298"/>
      <c r="D80" s="298"/>
      <c r="E80" s="314"/>
    </row>
    <row r="81" spans="1:11" ht="15.75" x14ac:dyDescent="0.25">
      <c r="A81" s="691" t="s">
        <v>630</v>
      </c>
      <c r="B81" s="691"/>
      <c r="C81" s="691"/>
      <c r="D81" s="691"/>
      <c r="E81" s="691"/>
    </row>
    <row r="82" spans="1:11" ht="15.75" x14ac:dyDescent="0.25">
      <c r="A82" s="694" t="s">
        <v>64</v>
      </c>
      <c r="B82" s="694"/>
      <c r="C82" s="755" t="s">
        <v>127</v>
      </c>
      <c r="D82" s="755"/>
      <c r="E82" s="755"/>
    </row>
    <row r="83" spans="1:11" ht="33.75" customHeight="1" x14ac:dyDescent="0.25">
      <c r="A83" s="758" t="s">
        <v>65</v>
      </c>
      <c r="B83" s="758"/>
      <c r="C83" s="751" t="s">
        <v>128</v>
      </c>
      <c r="D83" s="751"/>
      <c r="E83" s="751"/>
    </row>
    <row r="84" spans="1:11" x14ac:dyDescent="0.25">
      <c r="A84" s="313" t="s">
        <v>69</v>
      </c>
      <c r="B84" s="313" t="s">
        <v>75</v>
      </c>
      <c r="C84" s="313" t="s">
        <v>76</v>
      </c>
      <c r="D84" s="313" t="s">
        <v>122</v>
      </c>
      <c r="E84" s="51" t="s">
        <v>123</v>
      </c>
    </row>
    <row r="85" spans="1:11" x14ac:dyDescent="0.25">
      <c r="A85" s="312">
        <v>1</v>
      </c>
      <c r="B85" s="312">
        <v>2</v>
      </c>
      <c r="C85" s="312">
        <v>3</v>
      </c>
      <c r="D85" s="312">
        <v>4</v>
      </c>
      <c r="E85" s="51">
        <v>5</v>
      </c>
      <c r="J85" s="68"/>
    </row>
    <row r="86" spans="1:11" ht="39" customHeight="1" x14ac:dyDescent="0.25">
      <c r="A86" s="24">
        <v>1</v>
      </c>
      <c r="B86" s="63" t="s">
        <v>553</v>
      </c>
      <c r="C86" s="35">
        <v>20</v>
      </c>
      <c r="D86" s="196">
        <f>E86/C86</f>
        <v>9192.594000000001</v>
      </c>
      <c r="E86" s="195">
        <f>230.68+107776.2+75845</f>
        <v>183851.88</v>
      </c>
      <c r="F86" s="197">
        <f>E87-E86</f>
        <v>0</v>
      </c>
      <c r="I86" s="68"/>
      <c r="K86" s="68"/>
    </row>
    <row r="87" spans="1:11" x14ac:dyDescent="0.25">
      <c r="A87" s="32"/>
      <c r="B87" s="311" t="s">
        <v>66</v>
      </c>
      <c r="C87" s="25" t="s">
        <v>67</v>
      </c>
      <c r="D87" s="23" t="s">
        <v>67</v>
      </c>
      <c r="E87" s="332">
        <f>таб1!DF150</f>
        <v>183851.88</v>
      </c>
      <c r="F87" s="190" t="b">
        <f>ROUND(E87-E86,2)=0</f>
        <v>1</v>
      </c>
      <c r="G87">
        <v>346</v>
      </c>
    </row>
    <row r="88" spans="1:11" ht="30.6" customHeight="1" x14ac:dyDescent="0.25">
      <c r="G88" s="77"/>
    </row>
    <row r="89" spans="1:11" ht="15.75" x14ac:dyDescent="0.25">
      <c r="A89" s="691" t="s">
        <v>567</v>
      </c>
      <c r="B89" s="691"/>
      <c r="C89" s="691"/>
      <c r="D89" s="691"/>
      <c r="E89" s="691"/>
    </row>
    <row r="90" spans="1:11" ht="15.75" x14ac:dyDescent="0.25">
      <c r="A90" s="694" t="s">
        <v>64</v>
      </c>
      <c r="B90" s="694"/>
      <c r="C90" s="755" t="s">
        <v>127</v>
      </c>
      <c r="D90" s="755"/>
      <c r="E90" s="755"/>
    </row>
    <row r="91" spans="1:11" ht="15.75" x14ac:dyDescent="0.25">
      <c r="A91" s="758" t="s">
        <v>65</v>
      </c>
      <c r="B91" s="758"/>
      <c r="C91" s="751" t="s">
        <v>130</v>
      </c>
      <c r="D91" s="751"/>
      <c r="E91" s="751"/>
    </row>
    <row r="92" spans="1:11" x14ac:dyDescent="0.25">
      <c r="A92" s="204" t="s">
        <v>69</v>
      </c>
      <c r="B92" s="204" t="s">
        <v>75</v>
      </c>
      <c r="C92" s="204" t="s">
        <v>76</v>
      </c>
      <c r="D92" s="204" t="s">
        <v>122</v>
      </c>
      <c r="E92" s="51" t="s">
        <v>123</v>
      </c>
    </row>
    <row r="93" spans="1:11" x14ac:dyDescent="0.25">
      <c r="A93" s="202">
        <v>1</v>
      </c>
      <c r="B93" s="202">
        <v>2</v>
      </c>
      <c r="C93" s="202">
        <v>3</v>
      </c>
      <c r="D93" s="202">
        <v>4</v>
      </c>
      <c r="E93" s="51">
        <v>5</v>
      </c>
    </row>
    <row r="94" spans="1:11" x14ac:dyDescent="0.25">
      <c r="A94" s="24">
        <v>1</v>
      </c>
      <c r="B94" s="63" t="s">
        <v>512</v>
      </c>
      <c r="C94" s="357">
        <v>1</v>
      </c>
      <c r="D94" s="196">
        <f>E94/C94</f>
        <v>579328.09</v>
      </c>
      <c r="E94" s="195">
        <v>579328.09</v>
      </c>
      <c r="F94" s="197">
        <f>E95-E94</f>
        <v>0</v>
      </c>
    </row>
    <row r="95" spans="1:11" x14ac:dyDescent="0.25">
      <c r="A95" s="32"/>
      <c r="B95" s="203" t="s">
        <v>66</v>
      </c>
      <c r="C95" s="25" t="s">
        <v>67</v>
      </c>
      <c r="D95" s="23" t="s">
        <v>67</v>
      </c>
      <c r="E95" s="340">
        <f>таб1!DF152</f>
        <v>579328.09</v>
      </c>
      <c r="F95" s="190" t="b">
        <f>E95-E94=0</f>
        <v>1</v>
      </c>
      <c r="G95">
        <v>346</v>
      </c>
    </row>
  </sheetData>
  <mergeCells count="57">
    <mergeCell ref="A81:E81"/>
    <mergeCell ref="A82:B82"/>
    <mergeCell ref="C82:E82"/>
    <mergeCell ref="A83:B83"/>
    <mergeCell ref="C83:E83"/>
    <mergeCell ref="A73:E73"/>
    <mergeCell ref="A74:B74"/>
    <mergeCell ref="C74:E74"/>
    <mergeCell ref="A75:B75"/>
    <mergeCell ref="C75:E75"/>
    <mergeCell ref="A9:E9"/>
    <mergeCell ref="A10:B10"/>
    <mergeCell ref="C10:E10"/>
    <mergeCell ref="A11:B11"/>
    <mergeCell ref="C11:E11"/>
    <mergeCell ref="A26:E26"/>
    <mergeCell ref="A27:B27"/>
    <mergeCell ref="C27:E27"/>
    <mergeCell ref="A28:B28"/>
    <mergeCell ref="C28:E28"/>
    <mergeCell ref="A1:E1"/>
    <mergeCell ref="A2:E2"/>
    <mergeCell ref="A3:B3"/>
    <mergeCell ref="C3:E3"/>
    <mergeCell ref="A4:B4"/>
    <mergeCell ref="C4:E4"/>
    <mergeCell ref="A16:E16"/>
    <mergeCell ref="A17:B17"/>
    <mergeCell ref="C17:E17"/>
    <mergeCell ref="A18:B18"/>
    <mergeCell ref="C18:E18"/>
    <mergeCell ref="A35:E35"/>
    <mergeCell ref="A36:B36"/>
    <mergeCell ref="C36:E36"/>
    <mergeCell ref="A37:B37"/>
    <mergeCell ref="C37:E37"/>
    <mergeCell ref="A64:E64"/>
    <mergeCell ref="A65:B65"/>
    <mergeCell ref="C65:E65"/>
    <mergeCell ref="A66:B66"/>
    <mergeCell ref="C66:E66"/>
    <mergeCell ref="A45:E45"/>
    <mergeCell ref="A46:E46"/>
    <mergeCell ref="A47:B47"/>
    <mergeCell ref="C47:E47"/>
    <mergeCell ref="A48:B48"/>
    <mergeCell ref="C48:E48"/>
    <mergeCell ref="A89:E89"/>
    <mergeCell ref="A90:B90"/>
    <mergeCell ref="C90:E90"/>
    <mergeCell ref="A91:B91"/>
    <mergeCell ref="C91:E91"/>
    <mergeCell ref="A55:E55"/>
    <mergeCell ref="A56:B56"/>
    <mergeCell ref="C56:E56"/>
    <mergeCell ref="A57:B57"/>
    <mergeCell ref="C57:E57"/>
  </mergeCell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Normal="100" workbookViewId="0">
      <selection activeCell="F5" sqref="F5"/>
    </sheetView>
  </sheetViews>
  <sheetFormatPr defaultColWidth="9.140625" defaultRowHeight="15" x14ac:dyDescent="0.25"/>
  <cols>
    <col min="1" max="1" width="18.140625" style="86" customWidth="1"/>
    <col min="2" max="2" width="25.28515625" style="86" customWidth="1"/>
    <col min="3" max="3" width="26" style="86" customWidth="1"/>
    <col min="4" max="4" width="15.140625" style="86" customWidth="1"/>
    <col min="5" max="5" width="13.28515625" style="86" customWidth="1"/>
    <col min="6" max="6" width="14.5703125" style="86" customWidth="1"/>
    <col min="7" max="7" width="14.7109375" style="86" customWidth="1"/>
    <col min="8" max="16384" width="9.140625" style="86"/>
  </cols>
  <sheetData>
    <row r="1" spans="1:10" ht="15.75" x14ac:dyDescent="0.25">
      <c r="A1" s="762" t="s">
        <v>524</v>
      </c>
      <c r="B1" s="762"/>
      <c r="C1" s="762"/>
      <c r="D1" s="762"/>
      <c r="E1" s="762"/>
      <c r="F1" s="762"/>
      <c r="G1" s="762"/>
    </row>
    <row r="2" spans="1:10" ht="15.75" customHeight="1" x14ac:dyDescent="0.25">
      <c r="A2" s="694" t="s">
        <v>65</v>
      </c>
      <c r="B2" s="694"/>
      <c r="C2" s="763" t="s">
        <v>525</v>
      </c>
      <c r="D2" s="763"/>
      <c r="E2" s="763"/>
      <c r="F2" s="763"/>
      <c r="G2" s="763"/>
    </row>
    <row r="3" spans="1:10" ht="66.75" customHeight="1" x14ac:dyDescent="0.25">
      <c r="A3" s="208" t="s">
        <v>526</v>
      </c>
      <c r="B3" s="208" t="s">
        <v>527</v>
      </c>
      <c r="C3" s="208" t="s">
        <v>528</v>
      </c>
      <c r="D3" s="208" t="s">
        <v>529</v>
      </c>
      <c r="E3" s="208" t="s">
        <v>530</v>
      </c>
      <c r="F3" s="208" t="s">
        <v>531</v>
      </c>
      <c r="G3" s="320" t="s">
        <v>614</v>
      </c>
      <c r="H3" s="209"/>
      <c r="I3" s="209"/>
      <c r="J3" s="209"/>
    </row>
    <row r="4" spans="1:10" ht="45" x14ac:dyDescent="0.25">
      <c r="A4" s="208">
        <v>131</v>
      </c>
      <c r="B4" s="208" t="s">
        <v>53</v>
      </c>
      <c r="C4" s="208">
        <v>167</v>
      </c>
      <c r="D4" s="208">
        <v>187</v>
      </c>
      <c r="E4" s="208">
        <v>248</v>
      </c>
      <c r="F4" s="210">
        <v>0.75</v>
      </c>
      <c r="G4" s="211">
        <f>таб1!DF37</f>
        <v>5782856</v>
      </c>
    </row>
  </sheetData>
  <mergeCells count="3">
    <mergeCell ref="A1:G1"/>
    <mergeCell ref="A2:B2"/>
    <mergeCell ref="C2:G2"/>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8</vt:i4>
      </vt:variant>
    </vt:vector>
  </HeadingPairs>
  <TitlesOfParts>
    <vt:vector size="22" baseType="lpstr">
      <vt:lpstr>таб1</vt:lpstr>
      <vt:lpstr>таб2.</vt:lpstr>
      <vt:lpstr>таб2.1</vt:lpstr>
      <vt:lpstr>раздел 2</vt:lpstr>
      <vt:lpstr>расчет 1</vt:lpstr>
      <vt:lpstr>расчет 2</vt:lpstr>
      <vt:lpstr>расчет3</vt:lpstr>
      <vt:lpstr>расчет4</vt:lpstr>
      <vt:lpstr>расчет5</vt:lpstr>
      <vt:lpstr>расчет 6</vt:lpstr>
      <vt:lpstr>расчет 7</vt:lpstr>
      <vt:lpstr>расчет8</vt:lpstr>
      <vt:lpstr>расчет</vt:lpstr>
      <vt:lpstr>расчет дохода</vt:lpstr>
      <vt:lpstr>'раздел 2'!Область_печати</vt:lpstr>
      <vt:lpstr>расчет!Область_печати</vt:lpstr>
      <vt:lpstr>'расчет 6'!Область_печати</vt:lpstr>
      <vt:lpstr>'расчет 7'!Область_печати</vt:lpstr>
      <vt:lpstr>расчет3!Область_печати</vt:lpstr>
      <vt:lpstr>расчет5!Область_печати</vt:lpstr>
      <vt:lpstr>расчет8!Область_печати</vt:lpstr>
      <vt:lpstr>таб1!Область_печати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FedorovaMN</dc:creator>
  <cp:lastModifiedBy>Изостудия</cp:lastModifiedBy>
  <cp:lastPrinted>2018-03-26T14:08:58Z</cp:lastPrinted>
  <dcterms:created xsi:type="dcterms:W3CDTF">2016-02-01T12:22:48Z</dcterms:created>
  <dcterms:modified xsi:type="dcterms:W3CDTF">2024-10-01T05:13:37Z</dcterms:modified>
</cp:coreProperties>
</file>